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480" windowHeight="11640" tabRatio="817" activeTab="4"/>
  </bookViews>
  <sheets>
    <sheet name="мун.зад." sheetId="1" r:id="rId1"/>
    <sheet name="проверка 2024" sheetId="4" r:id="rId2"/>
    <sheet name="проверка 2025" sheetId="12" r:id="rId3"/>
    <sheet name="проверка 2026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</sheets>
  <definedNames>
    <definedName name="_xlnm.Print_Area" localSheetId="0">мун.зад.!$A$1:$R$242</definedName>
    <definedName name="_xlnm.Print_Area" localSheetId="4">'прил.1+2'!$A$1:$I$91</definedName>
    <definedName name="_xlnm.Print_Area" localSheetId="5">прил.3!$A$1:$G$109</definedName>
    <definedName name="_xlnm.Print_Area" localSheetId="7">прил.5!$A$1:$I$32</definedName>
    <definedName name="_xlnm.Print_Area" localSheetId="8">прил.6!$A$1:$G$35</definedName>
  </definedNames>
  <calcPr calcId="162913"/>
</workbook>
</file>

<file path=xl/calcChain.xml><?xml version="1.0" encoding="utf-8"?>
<calcChain xmlns="http://schemas.openxmlformats.org/spreadsheetml/2006/main">
  <c r="P28" i="13" l="1"/>
  <c r="O28" i="13"/>
  <c r="O12" i="13"/>
  <c r="N12" i="13"/>
  <c r="P28" i="12"/>
  <c r="O28" i="12"/>
  <c r="O12" i="12"/>
  <c r="N12" i="12"/>
  <c r="P28" i="4"/>
  <c r="O28" i="4"/>
  <c r="O12" i="4"/>
  <c r="N12" i="4"/>
  <c r="D73" i="6" l="1"/>
  <c r="D72" i="6"/>
  <c r="B39" i="4" l="1"/>
  <c r="F8" i="10"/>
  <c r="F6" i="10"/>
  <c r="B11" i="5"/>
  <c r="B9" i="5"/>
  <c r="B10" i="5"/>
  <c r="O27" i="5"/>
  <c r="M27" i="5"/>
  <c r="P27" i="5" s="1"/>
  <c r="C59" i="5" s="1"/>
  <c r="Q26" i="5"/>
  <c r="P26" i="5"/>
  <c r="C11" i="5" s="1"/>
  <c r="L26" i="5"/>
  <c r="L27" i="5" s="1"/>
  <c r="N25" i="5"/>
  <c r="N27" i="5" s="1"/>
  <c r="Q27" i="5" s="1"/>
  <c r="G11" i="5" l="1"/>
  <c r="B59" i="5"/>
  <c r="G59" i="5" s="1"/>
  <c r="H59" i="5" s="1"/>
  <c r="B14" i="4" l="1"/>
  <c r="G38" i="6" l="1"/>
  <c r="B40" i="12" l="1"/>
  <c r="K28" i="12"/>
  <c r="J28" i="12"/>
  <c r="J39" i="12" s="1"/>
  <c r="D28" i="12"/>
  <c r="C28" i="12"/>
  <c r="B28" i="12"/>
  <c r="D14" i="12"/>
  <c r="C14" i="12"/>
  <c r="C13" i="12" s="1"/>
  <c r="B14" i="12"/>
  <c r="J12" i="12"/>
  <c r="J23" i="12" s="1"/>
  <c r="I12" i="12"/>
  <c r="I23" i="12" s="1"/>
  <c r="B40" i="13"/>
  <c r="K28" i="13"/>
  <c r="J28" i="13"/>
  <c r="J38" i="13" s="1"/>
  <c r="D28" i="13"/>
  <c r="C28" i="13"/>
  <c r="B28" i="13"/>
  <c r="D14" i="13"/>
  <c r="D13" i="13" s="1"/>
  <c r="C14" i="13"/>
  <c r="B14" i="13"/>
  <c r="J12" i="13"/>
  <c r="J23" i="13" s="1"/>
  <c r="I12" i="13"/>
  <c r="I23" i="13" s="1"/>
  <c r="D38" i="4"/>
  <c r="D37" i="4"/>
  <c r="K28" i="4"/>
  <c r="J28" i="4"/>
  <c r="J38" i="4" s="1"/>
  <c r="B28" i="4"/>
  <c r="B13" i="4" s="1"/>
  <c r="D24" i="4"/>
  <c r="I12" i="4"/>
  <c r="I23" i="4" s="1"/>
  <c r="J12" i="4"/>
  <c r="C13" i="13" l="1"/>
  <c r="B13" i="13"/>
  <c r="B13" i="12"/>
  <c r="K23" i="13"/>
  <c r="L23" i="13" s="1"/>
  <c r="K23" i="12"/>
  <c r="L23" i="12" s="1"/>
  <c r="J23" i="4"/>
  <c r="K23" i="4" s="1"/>
  <c r="L23" i="4" s="1"/>
  <c r="E17" i="5"/>
  <c r="E16" i="5"/>
  <c r="D13" i="12"/>
  <c r="I15" i="4"/>
  <c r="J16" i="4"/>
  <c r="I16" i="4"/>
  <c r="J15" i="4"/>
  <c r="J18" i="4"/>
  <c r="I18" i="4"/>
  <c r="J17" i="4"/>
  <c r="I17" i="4"/>
  <c r="H28" i="13"/>
  <c r="H44" i="13" s="1"/>
  <c r="J44" i="13"/>
  <c r="H28" i="12"/>
  <c r="J44" i="12"/>
  <c r="I28" i="4"/>
  <c r="I43" i="4" s="1"/>
  <c r="I28" i="12"/>
  <c r="K36" i="12" s="1"/>
  <c r="K44" i="12"/>
  <c r="I18" i="12"/>
  <c r="J16" i="12"/>
  <c r="J18" i="12"/>
  <c r="I16" i="12"/>
  <c r="I15" i="12"/>
  <c r="I17" i="12"/>
  <c r="J15" i="12"/>
  <c r="J17" i="12"/>
  <c r="J29" i="12"/>
  <c r="J30" i="12"/>
  <c r="J31" i="12"/>
  <c r="J32" i="12"/>
  <c r="J33" i="12"/>
  <c r="J34" i="12"/>
  <c r="J35" i="12"/>
  <c r="J36" i="12"/>
  <c r="J38" i="12"/>
  <c r="K44" i="13"/>
  <c r="I28" i="13"/>
  <c r="I16" i="13"/>
  <c r="J16" i="13"/>
  <c r="I18" i="13"/>
  <c r="J18" i="13"/>
  <c r="I15" i="13"/>
  <c r="I17" i="13"/>
  <c r="J15" i="13"/>
  <c r="J17" i="13"/>
  <c r="J29" i="13"/>
  <c r="J30" i="13"/>
  <c r="J31" i="13"/>
  <c r="J32" i="13"/>
  <c r="J33" i="13"/>
  <c r="J34" i="13"/>
  <c r="J35" i="13"/>
  <c r="J36" i="13"/>
  <c r="H28" i="4"/>
  <c r="K35" i="4" s="1"/>
  <c r="K32" i="4"/>
  <c r="J33" i="4"/>
  <c r="J35" i="4"/>
  <c r="J37" i="4"/>
  <c r="K43" i="4"/>
  <c r="J43" i="4"/>
  <c r="D19" i="4"/>
  <c r="J31" i="4"/>
  <c r="K33" i="4"/>
  <c r="J29" i="4"/>
  <c r="J30" i="4"/>
  <c r="J32" i="4"/>
  <c r="J34" i="4"/>
  <c r="J36" i="4"/>
  <c r="A52" i="1"/>
  <c r="A51" i="1"/>
  <c r="A120" i="1"/>
  <c r="A119" i="1"/>
  <c r="A118" i="1"/>
  <c r="A117" i="1"/>
  <c r="K33" i="13" l="1"/>
  <c r="K36" i="13"/>
  <c r="K31" i="13"/>
  <c r="H39" i="12"/>
  <c r="K30" i="12"/>
  <c r="K34" i="4"/>
  <c r="H43" i="4"/>
  <c r="L43" i="4" s="1"/>
  <c r="L44" i="4" s="1"/>
  <c r="K29" i="12"/>
  <c r="H30" i="13"/>
  <c r="K35" i="13"/>
  <c r="K29" i="13"/>
  <c r="K38" i="13"/>
  <c r="H34" i="13"/>
  <c r="K32" i="13"/>
  <c r="H36" i="13"/>
  <c r="K30" i="13"/>
  <c r="K34" i="13"/>
  <c r="H35" i="12"/>
  <c r="K31" i="12"/>
  <c r="K34" i="12"/>
  <c r="K33" i="12"/>
  <c r="K39" i="12"/>
  <c r="K32" i="12"/>
  <c r="K38" i="12"/>
  <c r="K35" i="12"/>
  <c r="H31" i="12"/>
  <c r="H31" i="13"/>
  <c r="H35" i="13"/>
  <c r="H32" i="13"/>
  <c r="H29" i="13"/>
  <c r="H33" i="13"/>
  <c r="H44" i="12"/>
  <c r="H32" i="12"/>
  <c r="H36" i="12"/>
  <c r="H29" i="12"/>
  <c r="H33" i="12"/>
  <c r="H38" i="12"/>
  <c r="H30" i="12"/>
  <c r="H34" i="12"/>
  <c r="K31" i="4"/>
  <c r="K38" i="4"/>
  <c r="K36" i="4"/>
  <c r="K29" i="4"/>
  <c r="K30" i="4"/>
  <c r="H29" i="4"/>
  <c r="K37" i="4"/>
  <c r="I31" i="4"/>
  <c r="I19" i="4"/>
  <c r="J19" i="4"/>
  <c r="I37" i="4"/>
  <c r="I34" i="4"/>
  <c r="I36" i="4"/>
  <c r="J19" i="12"/>
  <c r="J40" i="12"/>
  <c r="I19" i="12"/>
  <c r="I44" i="12"/>
  <c r="I39" i="12"/>
  <c r="I38" i="12"/>
  <c r="I36" i="12"/>
  <c r="I35" i="12"/>
  <c r="I34" i="12"/>
  <c r="I33" i="12"/>
  <c r="I32" i="12"/>
  <c r="I31" i="12"/>
  <c r="I30" i="12"/>
  <c r="I29" i="12"/>
  <c r="J40" i="13"/>
  <c r="I19" i="13"/>
  <c r="I44" i="13"/>
  <c r="L44" i="13" s="1"/>
  <c r="L45" i="13" s="1"/>
  <c r="I38" i="13"/>
  <c r="I36" i="13"/>
  <c r="I35" i="13"/>
  <c r="I34" i="13"/>
  <c r="I33" i="13"/>
  <c r="I32" i="13"/>
  <c r="I31" i="13"/>
  <c r="I30" i="13"/>
  <c r="I29" i="13"/>
  <c r="J19" i="13"/>
  <c r="H38" i="13"/>
  <c r="I33" i="4"/>
  <c r="I29" i="4"/>
  <c r="H37" i="4"/>
  <c r="H35" i="4"/>
  <c r="H33" i="4"/>
  <c r="H31" i="4"/>
  <c r="H32" i="4"/>
  <c r="H30" i="4"/>
  <c r="H38" i="4"/>
  <c r="H36" i="4"/>
  <c r="H34" i="4"/>
  <c r="I35" i="4"/>
  <c r="I30" i="4"/>
  <c r="I38" i="4"/>
  <c r="J39" i="4"/>
  <c r="I32" i="4"/>
  <c r="K40" i="13" l="1"/>
  <c r="K39" i="4"/>
  <c r="K40" i="12"/>
  <c r="H40" i="13"/>
  <c r="H40" i="12"/>
  <c r="L44" i="12"/>
  <c r="L45" i="12" s="1"/>
  <c r="I40" i="12"/>
  <c r="I40" i="13"/>
  <c r="H39" i="4"/>
  <c r="I39" i="4"/>
  <c r="O41" i="5" l="1"/>
  <c r="H71" i="5" l="1"/>
  <c r="H70" i="5"/>
  <c r="K119" i="1" l="1"/>
  <c r="L119" i="1" s="1"/>
  <c r="M119" i="1" s="1"/>
  <c r="K52" i="1"/>
  <c r="L52" i="1" s="1"/>
  <c r="M52" i="1" s="1"/>
  <c r="K51" i="1"/>
  <c r="L51" i="1" s="1"/>
  <c r="M51" i="1" s="1"/>
  <c r="G20" i="9"/>
  <c r="G15" i="9"/>
  <c r="G12" i="9"/>
  <c r="G11" i="9"/>
  <c r="G6" i="6"/>
  <c r="K120" i="1" l="1"/>
  <c r="L120" i="1" s="1"/>
  <c r="M120" i="1" s="1"/>
  <c r="G19" i="9"/>
  <c r="G18" i="9"/>
  <c r="I18" i="9" s="1"/>
  <c r="G13" i="9"/>
  <c r="G89" i="6"/>
  <c r="G59" i="6"/>
  <c r="G8" i="6"/>
  <c r="L18" i="5"/>
  <c r="L10" i="5"/>
  <c r="L11" i="5" s="1"/>
  <c r="K118" i="1" l="1"/>
  <c r="L118" i="1" s="1"/>
  <c r="M118" i="1" s="1"/>
  <c r="K117" i="1"/>
  <c r="L117" i="1" s="1"/>
  <c r="M117" i="1" s="1"/>
  <c r="G14" i="9" l="1"/>
  <c r="G10" i="9"/>
  <c r="G21" i="9" l="1"/>
  <c r="G7" i="9"/>
  <c r="I7" i="9" s="1"/>
  <c r="O47" i="5" l="1"/>
  <c r="M47" i="5"/>
  <c r="B69" i="5" s="1"/>
  <c r="Q46" i="5"/>
  <c r="P46" i="5"/>
  <c r="L46" i="5"/>
  <c r="L47" i="5" s="1"/>
  <c r="N45" i="5"/>
  <c r="N47" i="5" s="1"/>
  <c r="Q47" i="5" l="1"/>
  <c r="P47" i="5"/>
  <c r="C69" i="5" s="1"/>
  <c r="G69" i="5" s="1"/>
  <c r="G102" i="6"/>
  <c r="C35" i="4" s="1"/>
  <c r="D35" i="4" s="1"/>
  <c r="H69" i="5" l="1"/>
  <c r="E22" i="10"/>
  <c r="E23" i="10"/>
  <c r="E24" i="10"/>
  <c r="D22" i="10"/>
  <c r="D23" i="10"/>
  <c r="D24" i="10"/>
  <c r="B22" i="10"/>
  <c r="B23" i="10"/>
  <c r="B24" i="10"/>
  <c r="I20" i="9"/>
  <c r="I21" i="9" l="1"/>
  <c r="G17" i="9"/>
  <c r="G96" i="6"/>
  <c r="G24" i="10" l="1"/>
  <c r="I15" i="9"/>
  <c r="I14" i="9"/>
  <c r="I13" i="9"/>
  <c r="I17" i="9"/>
  <c r="G18" i="10" s="1"/>
  <c r="O43" i="5"/>
  <c r="M43" i="5"/>
  <c r="B68" i="5" s="1"/>
  <c r="Q42" i="5"/>
  <c r="P42" i="5"/>
  <c r="L42" i="5"/>
  <c r="N41" i="5"/>
  <c r="N43" i="5" s="1"/>
  <c r="O14" i="5"/>
  <c r="G25" i="6"/>
  <c r="L14" i="5" l="1"/>
  <c r="Q43" i="5"/>
  <c r="L43" i="5"/>
  <c r="P43" i="5"/>
  <c r="C68" i="5" s="1"/>
  <c r="G68" i="5" s="1"/>
  <c r="I11" i="9"/>
  <c r="G62" i="6"/>
  <c r="G61" i="6"/>
  <c r="G60" i="6"/>
  <c r="G58" i="6"/>
  <c r="G57" i="6"/>
  <c r="G64" i="6"/>
  <c r="G63" i="6" l="1"/>
  <c r="C31" i="4" s="1"/>
  <c r="D31" i="4" s="1"/>
  <c r="G19" i="6"/>
  <c r="G37" i="6" l="1"/>
  <c r="G36" i="6"/>
  <c r="G27" i="6"/>
  <c r="G26" i="6"/>
  <c r="G24" i="6"/>
  <c r="G23" i="6"/>
  <c r="G22" i="6"/>
  <c r="G21" i="6"/>
  <c r="G20" i="6"/>
  <c r="G18" i="6"/>
  <c r="G17" i="6"/>
  <c r="G15" i="6"/>
  <c r="G13" i="6"/>
  <c r="G12" i="6"/>
  <c r="G10" i="6"/>
  <c r="G9" i="6"/>
  <c r="G7" i="6"/>
  <c r="G16" i="9" l="1"/>
  <c r="G94" i="6"/>
  <c r="B8" i="5"/>
  <c r="O39" i="5"/>
  <c r="O19" i="5"/>
  <c r="M19" i="5"/>
  <c r="L19" i="5"/>
  <c r="Q18" i="5"/>
  <c r="P18" i="5"/>
  <c r="N17" i="5"/>
  <c r="N19" i="5" s="1"/>
  <c r="O15" i="5"/>
  <c r="M15" i="5"/>
  <c r="B56" i="5" s="1"/>
  <c r="L15" i="5"/>
  <c r="Q14" i="5"/>
  <c r="P14" i="5"/>
  <c r="N13" i="5"/>
  <c r="N15" i="5" s="1"/>
  <c r="P15" i="5" l="1"/>
  <c r="Q19" i="5"/>
  <c r="P19" i="5"/>
  <c r="Q15" i="5"/>
  <c r="G23" i="10"/>
  <c r="B57" i="5"/>
  <c r="F17" i="5"/>
  <c r="C17" i="5" s="1"/>
  <c r="C17" i="4" l="1"/>
  <c r="D17" i="4" s="1"/>
  <c r="E71" i="6"/>
  <c r="G91" i="6"/>
  <c r="D21" i="10"/>
  <c r="E21" i="10"/>
  <c r="E20" i="10"/>
  <c r="D20" i="10"/>
  <c r="D18" i="10"/>
  <c r="E18" i="10"/>
  <c r="D19" i="10"/>
  <c r="E19" i="10"/>
  <c r="E17" i="10"/>
  <c r="D17" i="10"/>
  <c r="B21" i="10"/>
  <c r="B20" i="10"/>
  <c r="I16" i="9"/>
  <c r="I12" i="9"/>
  <c r="G17" i="10" l="1"/>
  <c r="G21" i="10"/>
  <c r="G22" i="10" l="1"/>
  <c r="I19" i="9" l="1"/>
  <c r="G39" i="6"/>
  <c r="G40" i="6"/>
  <c r="Q10" i="5"/>
  <c r="P10" i="5"/>
  <c r="C7" i="5" s="1"/>
  <c r="O11" i="5"/>
  <c r="N9" i="5"/>
  <c r="N11" i="5" s="1"/>
  <c r="M11" i="5"/>
  <c r="B55" i="5" s="1"/>
  <c r="B7" i="5"/>
  <c r="H30" i="5"/>
  <c r="M39" i="5"/>
  <c r="B67" i="5" s="1"/>
  <c r="Q38" i="5"/>
  <c r="P38" i="5"/>
  <c r="L38" i="5"/>
  <c r="L39" i="5" s="1"/>
  <c r="N37" i="5"/>
  <c r="N39" i="5" s="1"/>
  <c r="Q39" i="5" s="1"/>
  <c r="O23" i="5"/>
  <c r="M23" i="5"/>
  <c r="B58" i="5" s="1"/>
  <c r="Q22" i="5"/>
  <c r="P22" i="5"/>
  <c r="L22" i="5"/>
  <c r="L23" i="5" s="1"/>
  <c r="N21" i="5"/>
  <c r="N23" i="5" s="1"/>
  <c r="C9" i="5"/>
  <c r="G9" i="5" s="1"/>
  <c r="C8" i="5"/>
  <c r="G8" i="5" s="1"/>
  <c r="G8" i="9"/>
  <c r="I8" i="9" s="1"/>
  <c r="G9" i="9"/>
  <c r="I9" i="9" s="1"/>
  <c r="I10" i="9"/>
  <c r="G6" i="9"/>
  <c r="I6" i="9" s="1"/>
  <c r="G101" i="6"/>
  <c r="G100" i="6"/>
  <c r="G99" i="6"/>
  <c r="G98" i="6"/>
  <c r="G97" i="6"/>
  <c r="G95" i="6"/>
  <c r="G93" i="6"/>
  <c r="G92" i="6"/>
  <c r="G88" i="6"/>
  <c r="G87" i="6"/>
  <c r="G86" i="6"/>
  <c r="H32" i="5"/>
  <c r="H31" i="5"/>
  <c r="H33" i="5" s="1"/>
  <c r="F16" i="5"/>
  <c r="C16" i="5" s="1"/>
  <c r="F31" i="7"/>
  <c r="F30" i="7"/>
  <c r="F29" i="7"/>
  <c r="F23" i="7"/>
  <c r="F22" i="7"/>
  <c r="F14" i="7"/>
  <c r="F13" i="7"/>
  <c r="F15" i="7" s="1"/>
  <c r="F12" i="7"/>
  <c r="F7" i="7"/>
  <c r="F6" i="7"/>
  <c r="E78" i="6"/>
  <c r="E77" i="6"/>
  <c r="E76" i="6"/>
  <c r="E75" i="6"/>
  <c r="E74" i="6"/>
  <c r="E73" i="6"/>
  <c r="E72" i="6"/>
  <c r="G49" i="6"/>
  <c r="G48" i="6"/>
  <c r="G47" i="6"/>
  <c r="G46" i="6"/>
  <c r="G45" i="6"/>
  <c r="G44" i="6"/>
  <c r="G43" i="6"/>
  <c r="G42" i="6"/>
  <c r="G41" i="6"/>
  <c r="G33" i="5"/>
  <c r="C32" i="4" l="1"/>
  <c r="D32" i="4" s="1"/>
  <c r="E79" i="6"/>
  <c r="G35" i="6"/>
  <c r="C33" i="4" s="1"/>
  <c r="D33" i="4" s="1"/>
  <c r="G7" i="5"/>
  <c r="C10" i="5"/>
  <c r="C18" i="4"/>
  <c r="D18" i="4" s="1"/>
  <c r="H8" i="5"/>
  <c r="H11" i="5"/>
  <c r="Q23" i="5"/>
  <c r="P23" i="5"/>
  <c r="C58" i="5" s="1"/>
  <c r="G58" i="5" s="1"/>
  <c r="H9" i="5"/>
  <c r="G20" i="10"/>
  <c r="G85" i="6"/>
  <c r="C34" i="4" s="1"/>
  <c r="D34" i="4" s="1"/>
  <c r="P39" i="5"/>
  <c r="Q11" i="5"/>
  <c r="P11" i="5"/>
  <c r="C55" i="5" s="1"/>
  <c r="G55" i="5" s="1"/>
  <c r="C57" i="5"/>
  <c r="C56" i="5"/>
  <c r="G56" i="5" s="1"/>
  <c r="C36" i="4"/>
  <c r="D36" i="4" s="1"/>
  <c r="G57" i="5" l="1"/>
  <c r="H57" i="5" s="1"/>
  <c r="G10" i="5"/>
  <c r="H10" i="5" s="1"/>
  <c r="H58" i="5"/>
  <c r="H7" i="5"/>
  <c r="H68" i="5"/>
  <c r="H56" i="5"/>
  <c r="G19" i="10"/>
  <c r="C67" i="5"/>
  <c r="G12" i="5" l="1"/>
  <c r="H12" i="5"/>
  <c r="G67" i="5"/>
  <c r="G72" i="5" s="1"/>
  <c r="C29" i="4" s="1"/>
  <c r="D29" i="4" s="1"/>
  <c r="G60" i="5"/>
  <c r="C15" i="4" s="1"/>
  <c r="H55" i="5"/>
  <c r="H60" i="5" s="1"/>
  <c r="C16" i="4" s="1"/>
  <c r="D16" i="4" s="1"/>
  <c r="H67" i="5" l="1"/>
  <c r="D15" i="4"/>
  <c r="D14" i="4" s="1"/>
  <c r="C14" i="4"/>
  <c r="H72" i="5"/>
  <c r="C30" i="4" s="1"/>
  <c r="D30" i="4" l="1"/>
  <c r="D28" i="4" s="1"/>
  <c r="D13" i="4" s="1"/>
  <c r="C28" i="4"/>
  <c r="C13" i="4" s="1"/>
</calcChain>
</file>

<file path=xl/sharedStrings.xml><?xml version="1.0" encoding="utf-8"?>
<sst xmlns="http://schemas.openxmlformats.org/spreadsheetml/2006/main" count="797" uniqueCount="349">
  <si>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</si>
  <si>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</si>
  <si>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</si>
  <si>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</si>
  <si>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</si>
  <si>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</si>
  <si>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</si>
  <si>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</si>
  <si>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</si>
  <si>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</si>
  <si>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</si>
  <si>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</si>
  <si>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</si>
  <si>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</si>
  <si>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</si>
  <si>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</si>
  <si>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</si>
  <si>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</si>
  <si>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</si>
  <si>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</si>
  <si>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</si>
  <si>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</si>
  <si>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</si>
  <si>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</si>
  <si>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</si>
  <si>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</si>
  <si>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</si>
  <si>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</si>
  <si>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</si>
  <si>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</si>
  <si>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</si>
  <si>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</si>
  <si>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</si>
  <si>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</si>
  <si>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</si>
  <si>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</si>
  <si>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</si>
  <si>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</si>
  <si>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</si>
  <si>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</si>
  <si>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</si>
  <si>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</si>
  <si>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</si>
  <si>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</si>
  <si>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</si>
  <si>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</si>
  <si>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</si>
  <si>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</si>
  <si>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</si>
  <si>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</si>
  <si>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</si>
  <si>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</si>
  <si>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</si>
  <si>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</si>
  <si>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</si>
  <si>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</si>
  <si>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</si>
  <si>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</si>
  <si>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</si>
  <si>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</si>
  <si>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</si>
  <si>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</si>
  <si>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</si>
  <si>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</si>
  <si>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</si>
  <si>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</si>
  <si>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</si>
  <si>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</si>
  <si>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</si>
  <si>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</si>
  <si>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</si>
  <si>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</si>
  <si>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</si>
  <si>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</si>
  <si>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</si>
  <si>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</si>
  <si>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</si>
  <si>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</si>
  <si>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</si>
  <si>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</si>
  <si>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</si>
  <si>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</si>
  <si>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</si>
  <si>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</si>
  <si>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</si>
  <si>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</si>
  <si>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</si>
  <si>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</si>
  <si>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</si>
  <si>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</si>
  <si>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</si>
  <si>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</si>
  <si>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</si>
  <si>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</si>
  <si>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</si>
  <si>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</si>
  <si>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</si>
  <si>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</si>
  <si>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</si>
  <si>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</si>
  <si>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</si>
  <si>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</si>
  <si>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</si>
  <si>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</si>
  <si>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</si>
  <si>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</si>
  <si>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</si>
  <si>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</si>
  <si>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</si>
  <si>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</si>
  <si>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</si>
  <si>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</si>
  <si>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</si>
  <si>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</si>
  <si>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</si>
  <si>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</si>
  <si>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</si>
  <si>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</si>
  <si>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</si>
  <si>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</si>
  <si>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</si>
  <si>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</si>
  <si>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</si>
  <si>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</si>
  <si>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</si>
  <si>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</si>
  <si>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</si>
  <si>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</si>
  <si>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</si>
  <si>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</si>
  <si>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</si>
  <si>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</si>
  <si>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</si>
  <si>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</si>
  <si>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</si>
  <si>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</si>
  <si>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</si>
  <si>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</si>
  <si>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</si>
  <si>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</si>
  <si>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</si>
  <si>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</si>
  <si>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</si>
  <si>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</si>
  <si>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</si>
  <si>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</si>
  <si>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</si>
  <si>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</si>
  <si>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</si>
  <si>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</si>
  <si>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</si>
  <si>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</si>
  <si>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</si>
  <si>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</si>
  <si>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</si>
  <si>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</si>
  <si>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</si>
  <si>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</si>
  <si>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</si>
  <si>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холодное водоснабжение</t>
  </si>
  <si>
    <t>водоотведение</t>
  </si>
  <si>
    <t>тепловая  энергия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</si>
  <si>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</si>
  <si>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</si>
  <si>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</si>
  <si>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</si>
  <si>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</si>
  <si>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</si>
  <si>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</si>
  <si>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</si>
  <si>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</si>
  <si>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</si>
  <si>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</si>
  <si>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</si>
  <si>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</si>
  <si>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</si>
  <si>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</si>
  <si>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</si>
  <si>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</si>
  <si>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</si>
  <si>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</si>
  <si>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домофона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</si>
  <si>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</si>
  <si>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</si>
  <si>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</si>
  <si>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</si>
  <si>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ТО оборудования</t>
  </si>
  <si>
    <t>Лабораторные исследования</t>
  </si>
  <si>
    <t>Очистка кровли</t>
  </si>
  <si>
    <t>Заправка и ремонт картриджей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</si>
  <si>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</si>
  <si>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</si>
  <si>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</si>
  <si>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</si>
  <si>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</si>
  <si>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</si>
  <si>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</si>
  <si>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</si>
  <si>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</si>
  <si>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</si>
  <si>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</si>
  <si>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Курсы повышения квалификации</t>
  </si>
  <si>
    <t>Договор подряда</t>
  </si>
  <si>
    <t>Приказ</t>
  </si>
  <si>
    <t>Управление образования города Пензы</t>
  </si>
  <si>
    <t>на официальном сайте учреждения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</si>
  <si>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</si>
  <si>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</si>
  <si>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</si>
  <si>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</si>
  <si>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</si>
  <si>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>Поверка пожарных гидрантов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</si>
  <si>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</si>
  <si>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</si>
  <si>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</si>
  <si>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</si>
  <si>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</si>
  <si>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Проверка работоспособности источника внутреннего противопожарного водопровода</t>
  </si>
  <si>
    <t>группа полного дня</t>
  </si>
  <si>
    <t>85.11</t>
  </si>
  <si>
    <t>Заправка огнетушителей</t>
  </si>
  <si>
    <t>ТО огнетушителей</t>
  </si>
  <si>
    <t>340 (119)</t>
  </si>
  <si>
    <t>Т/о видеонаблюдение</t>
  </si>
  <si>
    <t>заправка картриджей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</si>
  <si>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</si>
  <si>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</si>
  <si>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</si>
  <si>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</si>
  <si>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</si>
  <si>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</si>
  <si>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</si>
  <si>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</si>
  <si>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>Госпошлина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</si>
  <si>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</si>
  <si>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</si>
  <si>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</si>
  <si>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</si>
  <si>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</si>
  <si>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</si>
  <si>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</si>
  <si>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</si>
  <si>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</si>
  <si>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</si>
  <si>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</si>
  <si>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</si>
  <si>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</si>
  <si>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</si>
  <si>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</si>
  <si>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</si>
  <si>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</si>
  <si>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</si>
  <si>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</si>
  <si>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</si>
  <si>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</si>
  <si>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</si>
  <si>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</si>
  <si>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</si>
  <si>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</si>
  <si>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</si>
  <si>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</si>
  <si>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</si>
  <si>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</si>
  <si>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</si>
  <si>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</si>
  <si>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</si>
  <si>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</si>
  <si>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</si>
  <si>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норматив на 1 ребенка (согласно приказа)</t>
  </si>
  <si>
    <t>Коррект. коэф.</t>
  </si>
  <si>
    <t>343,344,345,346,349,353</t>
  </si>
  <si>
    <t>Отклонение не должно превышать 100 руб.</t>
  </si>
  <si>
    <t>341,343,344,346,353</t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</si>
  <si>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</si>
  <si>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</si>
  <si>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</si>
  <si>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</si>
  <si>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</si>
  <si>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</si>
  <si>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</si>
  <si>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</si>
  <si>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</si>
  <si>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</si>
  <si>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</si>
  <si>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</si>
  <si>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</si>
  <si>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</si>
  <si>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</si>
  <si>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</si>
  <si>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</si>
  <si>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</si>
  <si>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</si>
  <si>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</si>
  <si>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</si>
  <si>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</si>
  <si>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</si>
  <si>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</si>
  <si>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</si>
  <si>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</si>
  <si>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</si>
  <si>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</si>
  <si>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</si>
  <si>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</si>
  <si>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</si>
  <si>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</si>
  <si>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213 (Z, 7)</t>
  </si>
  <si>
    <t>211 (Z, 7), 266 (111)</t>
  </si>
  <si>
    <t>Расходы на повышение оплаты труда работникам (Z)</t>
  </si>
  <si>
    <t>Расходы на повышение оплаты труда работникам (7)</t>
  </si>
  <si>
    <t>Охрана здания (ЧОП)</t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</si>
  <si>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</si>
  <si>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</si>
  <si>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</si>
  <si>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</si>
  <si>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t>кол-во детей на 01.01.2024</t>
  </si>
  <si>
    <t>кол-во детей на 01.09.2024</t>
  </si>
  <si>
    <t>кол-во детей на 01.01.2025</t>
  </si>
  <si>
    <t>кол-во детей на 01.09.2025</t>
  </si>
  <si>
    <t>инвалиды на 01.01.2024</t>
  </si>
  <si>
    <t>инвалиды на 01.09.2024</t>
  </si>
  <si>
    <t>инвалиды на 01.01.2025</t>
  </si>
  <si>
    <t>инвалиды на 01.09.2025</t>
  </si>
  <si>
    <t xml:space="preserve">воспитатели, помощники воспитателей </t>
  </si>
  <si>
    <t>Коэффициент платной деятельности</t>
  </si>
  <si>
    <t>среднегодовое на 2023 год</t>
  </si>
  <si>
    <t>среднегодовое на 2024 год</t>
  </si>
  <si>
    <t>среднегодовое на 2025 год</t>
  </si>
  <si>
    <t>Дотация (дети до 3-х лет)</t>
  </si>
  <si>
    <t>Дотация (дети от 3-х до 7 лет)</t>
  </si>
  <si>
    <t xml:space="preserve">                                    Ю.Н. Каленов</t>
  </si>
  <si>
    <r>
      <t>"</t>
    </r>
    <r>
      <rPr>
        <u/>
        <sz val="11"/>
        <color indexed="8"/>
        <rFont val="Times New Roman"/>
        <family val="1"/>
        <charset val="204"/>
      </rPr>
      <t xml:space="preserve"> _09_  "   ____01___   2024 г.</t>
    </r>
  </si>
  <si>
    <t>на 2024 год и на плановый период 2025 и 2026 годов</t>
  </si>
  <si>
    <t>2024 год (очередной финансовый год)</t>
  </si>
  <si>
    <t>2025 год (1-й год планового периода)</t>
  </si>
  <si>
    <t>2026 год (2-й год планового периода)</t>
  </si>
  <si>
    <t>кол-во детей на 01.01.2026</t>
  </si>
  <si>
    <t>кол-во детей на 01.09.2026</t>
  </si>
  <si>
    <t>инвалиды на 01.01.2026</t>
  </si>
  <si>
    <t>инвалиды на 01.09.2026</t>
  </si>
  <si>
    <t>"Об установлении нормативов финансового обеспечения образовательной деятельности в Пензенской области на 2024 год"</t>
  </si>
  <si>
    <t xml:space="preserve">фонд оплаты труда j-ой штатной единицы </t>
  </si>
  <si>
    <t>4126-ЗПО</t>
  </si>
  <si>
    <t xml:space="preserve">кол-во  ставок воспитателей, помощников воспитателей </t>
  </si>
  <si>
    <t>ФЗП в мес по должностям</t>
  </si>
  <si>
    <t>ФЗП в мес всего</t>
  </si>
  <si>
    <t>Бюджет г.Пензы</t>
  </si>
  <si>
    <t>кол-во  ставок</t>
  </si>
  <si>
    <r>
      <t xml:space="preserve">МУНИЦИПАЛЬНОЕ ЗАДАНИЕ № </t>
    </r>
    <r>
      <rPr>
        <sz val="11"/>
        <color rgb="FFFF0000"/>
        <rFont val="Times New Roman"/>
        <family val="1"/>
        <charset val="204"/>
      </rPr>
      <t>2D288</t>
    </r>
  </si>
  <si>
    <t>Муниципальное бюджетное дошкольное образовательное учреждение детский сад  № 143 города Пензы "Вишенка"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</si>
</sst>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0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theme="0"/>
      <name val="Verdana"/>
      <family val="2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164" fontId="24" fillId="0" borderId="0" applyFont="0" applyFill="0" applyBorder="0" applyAlignment="0" applyProtection="0"/>
  </cellStyleXfs>
  <cellXfs count="490">
    <xf numFmtId="0" fontId="0" fillId="0" borderId="0" xfId="0"/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4" borderId="1" xfId="1" applyFill="1" applyBorder="1"/>
    <xf numFmtId="4" fontId="1" fillId="4" borderId="1" xfId="2" applyNumberFormat="1" applyFont="1" applyFill="1" applyBorder="1" applyAlignment="1">
      <alignment vertical="top" wrapText="1"/>
    </xf>
    <xf numFmtId="4" fontId="10" fillId="4" borderId="1" xfId="1" applyNumberFormat="1" applyFill="1" applyBorder="1" applyProtection="1">
      <protection locked="0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Fill="1"/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5" xfId="1" applyFont="1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Fill="1" applyBorder="1"/>
    <xf numFmtId="0" fontId="3" fillId="0" borderId="0" xfId="1" applyFont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5" xfId="1" applyBorder="1" applyAlignment="1">
      <alignment wrapText="1"/>
    </xf>
    <xf numFmtId="0" fontId="10" fillId="0" borderId="6" xfId="1" applyBorder="1" applyAlignment="1">
      <alignment wrapText="1"/>
    </xf>
    <xf numFmtId="0" fontId="10" fillId="0" borderId="7" xfId="1" applyBorder="1" applyAlignment="1">
      <alignment wrapText="1"/>
    </xf>
    <xf numFmtId="0" fontId="10" fillId="0" borderId="9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5" xfId="1" applyFont="1" applyBorder="1" applyAlignment="1">
      <alignment wrapText="1"/>
    </xf>
    <xf numFmtId="0" fontId="3" fillId="0" borderId="16" xfId="1" applyFont="1" applyBorder="1"/>
    <xf numFmtId="0" fontId="21" fillId="0" borderId="6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5" xfId="1" applyFont="1" applyBorder="1" applyAlignment="1">
      <alignment wrapText="1"/>
    </xf>
    <xf numFmtId="0" fontId="3" fillId="0" borderId="6" xfId="1" applyFont="1" applyBorder="1"/>
    <xf numFmtId="0" fontId="10" fillId="0" borderId="0" xfId="1" applyFont="1" applyAlignment="1">
      <alignment wrapText="1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21" xfId="1" applyFont="1" applyBorder="1"/>
    <xf numFmtId="0" fontId="10" fillId="0" borderId="21" xfId="1" applyFont="1" applyBorder="1" applyAlignment="1"/>
    <xf numFmtId="4" fontId="10" fillId="0" borderId="1" xfId="1" applyNumberFormat="1" applyFill="1" applyBorder="1"/>
    <xf numFmtId="4" fontId="10" fillId="0" borderId="11" xfId="1" applyNumberFormat="1" applyFill="1" applyBorder="1"/>
    <xf numFmtId="4" fontId="10" fillId="0" borderId="13" xfId="1" applyNumberFormat="1" applyBorder="1"/>
    <xf numFmtId="4" fontId="10" fillId="3" borderId="9" xfId="1" applyNumberFormat="1" applyFill="1" applyBorder="1"/>
    <xf numFmtId="0" fontId="23" fillId="0" borderId="8" xfId="1" applyFont="1" applyBorder="1" applyAlignment="1">
      <alignment wrapText="1"/>
    </xf>
    <xf numFmtId="0" fontId="10" fillId="0" borderId="22" xfId="1" applyBorder="1"/>
    <xf numFmtId="4" fontId="10" fillId="3" borderId="23" xfId="1" applyNumberFormat="1" applyFill="1" applyBorder="1"/>
    <xf numFmtId="0" fontId="31" fillId="0" borderId="1" xfId="1" applyFont="1" applyBorder="1"/>
    <xf numFmtId="0" fontId="10" fillId="5" borderId="24" xfId="1" applyFill="1" applyBorder="1" applyAlignment="1">
      <alignment wrapText="1"/>
    </xf>
    <xf numFmtId="0" fontId="10" fillId="5" borderId="25" xfId="1" applyFill="1" applyBorder="1" applyAlignment="1">
      <alignment wrapText="1"/>
    </xf>
    <xf numFmtId="0" fontId="3" fillId="5" borderId="25" xfId="1" applyFont="1" applyFill="1" applyBorder="1" applyAlignment="1">
      <alignment wrapText="1"/>
    </xf>
    <xf numFmtId="0" fontId="10" fillId="5" borderId="26" xfId="1" applyFill="1" applyBorder="1" applyAlignment="1">
      <alignment wrapText="1"/>
    </xf>
    <xf numFmtId="0" fontId="10" fillId="5" borderId="0" xfId="1" applyFill="1" applyAlignment="1">
      <alignment wrapText="1"/>
    </xf>
    <xf numFmtId="0" fontId="3" fillId="5" borderId="8" xfId="1" applyFont="1" applyFill="1" applyBorder="1" applyAlignment="1">
      <alignment wrapText="1"/>
    </xf>
    <xf numFmtId="0" fontId="10" fillId="5" borderId="1" xfId="1" applyFill="1" applyBorder="1"/>
    <xf numFmtId="0" fontId="10" fillId="5" borderId="0" xfId="1" applyFill="1"/>
    <xf numFmtId="0" fontId="3" fillId="5" borderId="18" xfId="1" applyFont="1" applyFill="1" applyBorder="1" applyAlignment="1">
      <alignment wrapText="1"/>
    </xf>
    <xf numFmtId="0" fontId="10" fillId="5" borderId="1" xfId="1" applyFill="1" applyBorder="1" applyAlignment="1">
      <alignment horizontal="right" wrapText="1"/>
    </xf>
    <xf numFmtId="0" fontId="10" fillId="5" borderId="1" xfId="1" applyFill="1" applyBorder="1" applyAlignment="1">
      <alignment horizontal="right"/>
    </xf>
    <xf numFmtId="0" fontId="3" fillId="5" borderId="17" xfId="1" applyFont="1" applyFill="1" applyBorder="1" applyAlignment="1">
      <alignment vertical="center" wrapText="1"/>
    </xf>
    <xf numFmtId="0" fontId="10" fillId="5" borderId="19" xfId="1" applyFill="1" applyBorder="1"/>
    <xf numFmtId="0" fontId="23" fillId="5" borderId="5" xfId="1" applyFont="1" applyFill="1" applyBorder="1" applyAlignment="1">
      <alignment vertical="center" wrapText="1"/>
    </xf>
    <xf numFmtId="0" fontId="10" fillId="5" borderId="6" xfId="1" applyFill="1" applyBorder="1"/>
    <xf numFmtId="0" fontId="3" fillId="5" borderId="8" xfId="1" applyFont="1" applyFill="1" applyBorder="1" applyAlignment="1">
      <alignment vertical="center" wrapText="1"/>
    </xf>
    <xf numFmtId="0" fontId="10" fillId="5" borderId="5" xfId="1" applyFill="1" applyBorder="1" applyAlignment="1">
      <alignment wrapText="1"/>
    </xf>
    <xf numFmtId="0" fontId="10" fillId="5" borderId="6" xfId="1" applyFill="1" applyBorder="1" applyAlignment="1">
      <alignment wrapText="1"/>
    </xf>
    <xf numFmtId="0" fontId="3" fillId="5" borderId="6" xfId="1" applyFont="1" applyFill="1" applyBorder="1" applyAlignment="1">
      <alignment wrapText="1"/>
    </xf>
    <xf numFmtId="0" fontId="10" fillId="5" borderId="7" xfId="1" applyFill="1" applyBorder="1" applyAlignment="1">
      <alignment wrapText="1"/>
    </xf>
    <xf numFmtId="0" fontId="3" fillId="5" borderId="16" xfId="1" applyFont="1" applyFill="1" applyBorder="1" applyAlignment="1">
      <alignment wrapText="1"/>
    </xf>
    <xf numFmtId="0" fontId="10" fillId="5" borderId="11" xfId="1" applyFill="1" applyBorder="1"/>
    <xf numFmtId="0" fontId="10" fillId="5" borderId="13" xfId="1" applyFill="1" applyBorder="1"/>
    <xf numFmtId="4" fontId="10" fillId="0" borderId="1" xfId="1" applyNumberFormat="1" applyFont="1" applyBorder="1" applyAlignment="1">
      <alignment horizontal="center" wrapText="1"/>
    </xf>
    <xf numFmtId="0" fontId="10" fillId="5" borderId="1" xfId="1" applyFont="1" applyFill="1" applyBorder="1"/>
    <xf numFmtId="4" fontId="10" fillId="6" borderId="0" xfId="1" applyNumberFormat="1" applyFill="1"/>
    <xf numFmtId="0" fontId="26" fillId="0" borderId="8" xfId="1" applyFont="1" applyBorder="1" applyAlignment="1">
      <alignment wrapText="1"/>
    </xf>
    <xf numFmtId="0" fontId="32" fillId="0" borderId="1" xfId="1" applyFont="1" applyBorder="1"/>
    <xf numFmtId="0" fontId="10" fillId="0" borderId="0" xfId="1" applyAlignment="1">
      <alignment horizontal="center"/>
    </xf>
    <xf numFmtId="164" fontId="10" fillId="0" borderId="0" xfId="3" applyFont="1"/>
    <xf numFmtId="164" fontId="10" fillId="0" borderId="0" xfId="3" applyFont="1" applyBorder="1" applyAlignment="1">
      <alignment horizontal="center"/>
    </xf>
    <xf numFmtId="164" fontId="10" fillId="5" borderId="25" xfId="3" applyFont="1" applyFill="1" applyBorder="1" applyAlignment="1">
      <alignment wrapText="1"/>
    </xf>
    <xf numFmtId="164" fontId="10" fillId="5" borderId="1" xfId="3" applyFont="1" applyFill="1" applyBorder="1"/>
    <xf numFmtId="164" fontId="10" fillId="5" borderId="1" xfId="3" applyFont="1" applyFill="1" applyBorder="1" applyAlignment="1">
      <alignment horizontal="right" wrapText="1"/>
    </xf>
    <xf numFmtId="164" fontId="32" fillId="5" borderId="1" xfId="3" applyFont="1" applyFill="1" applyBorder="1" applyAlignment="1">
      <alignment horizontal="right" wrapText="1"/>
    </xf>
    <xf numFmtId="164" fontId="10" fillId="5" borderId="6" xfId="3" applyFont="1" applyFill="1" applyBorder="1"/>
    <xf numFmtId="164" fontId="10" fillId="5" borderId="19" xfId="3" applyFont="1" applyFill="1" applyBorder="1"/>
    <xf numFmtId="164" fontId="10" fillId="0" borderId="22" xfId="3" applyFont="1" applyBorder="1"/>
    <xf numFmtId="164" fontId="10" fillId="0" borderId="1" xfId="3" applyFont="1" applyBorder="1"/>
    <xf numFmtId="164" fontId="10" fillId="0" borderId="11" xfId="3" applyFont="1" applyBorder="1"/>
    <xf numFmtId="164" fontId="10" fillId="0" borderId="0" xfId="3" applyFont="1" applyBorder="1"/>
    <xf numFmtId="164" fontId="10" fillId="5" borderId="0" xfId="3" applyFont="1" applyFill="1"/>
    <xf numFmtId="164" fontId="10" fillId="5" borderId="6" xfId="3" applyFont="1" applyFill="1" applyBorder="1" applyAlignment="1">
      <alignment wrapText="1"/>
    </xf>
    <xf numFmtId="164" fontId="10" fillId="5" borderId="11" xfId="3" applyFont="1" applyFill="1" applyBorder="1"/>
    <xf numFmtId="164" fontId="2" fillId="0" borderId="0" xfId="3" applyFont="1"/>
    <xf numFmtId="164" fontId="10" fillId="0" borderId="1" xfId="3" applyFont="1" applyBorder="1" applyAlignment="1">
      <alignment wrapText="1"/>
    </xf>
    <xf numFmtId="164" fontId="1" fillId="0" borderId="1" xfId="3" applyFont="1" applyBorder="1"/>
    <xf numFmtId="164" fontId="8" fillId="0" borderId="1" xfId="3" applyFont="1" applyBorder="1"/>
    <xf numFmtId="164" fontId="8" fillId="0" borderId="0" xfId="3" applyFont="1" applyBorder="1"/>
    <xf numFmtId="164" fontId="10" fillId="0" borderId="6" xfId="3" applyFont="1" applyBorder="1" applyAlignment="1">
      <alignment wrapText="1"/>
    </xf>
    <xf numFmtId="164" fontId="32" fillId="0" borderId="1" xfId="3" applyFont="1" applyBorder="1"/>
    <xf numFmtId="164" fontId="10" fillId="0" borderId="19" xfId="3" applyFont="1" applyBorder="1"/>
    <xf numFmtId="164" fontId="10" fillId="0" borderId="21" xfId="3" applyFont="1" applyBorder="1"/>
    <xf numFmtId="0" fontId="10" fillId="5" borderId="0" xfId="1" applyFont="1" applyFill="1"/>
    <xf numFmtId="4" fontId="12" fillId="3" borderId="9" xfId="1" applyNumberFormat="1" applyFont="1" applyFill="1" applyBorder="1" applyAlignment="1">
      <alignment horizontal="center"/>
    </xf>
    <xf numFmtId="4" fontId="10" fillId="3" borderId="9" xfId="1" applyNumberFormat="1" applyFill="1" applyBorder="1" applyAlignment="1">
      <alignment horizontal="center"/>
    </xf>
    <xf numFmtId="4" fontId="32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13" xfId="1" applyNumberFormat="1" applyFont="1" applyFill="1" applyBorder="1" applyAlignment="1">
      <alignment wrapText="1"/>
    </xf>
    <xf numFmtId="4" fontId="3" fillId="0" borderId="14" xfId="1" applyNumberFormat="1" applyFont="1" applyFill="1" applyBorder="1" applyAlignment="1">
      <alignment wrapText="1"/>
    </xf>
    <xf numFmtId="4" fontId="3" fillId="0" borderId="15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/>
    </xf>
    <xf numFmtId="0" fontId="21" fillId="0" borderId="6" xfId="1" applyFont="1" applyBorder="1" applyAlignment="1">
      <alignment wrapText="1"/>
    </xf>
    <xf numFmtId="4" fontId="10" fillId="0" borderId="9" xfId="1" applyNumberFormat="1" applyFill="1" applyBorder="1" applyAlignment="1">
      <alignment horizontal="right"/>
    </xf>
    <xf numFmtId="2" fontId="1" fillId="0" borderId="1" xfId="1" applyNumberFormat="1" applyFont="1" applyBorder="1"/>
    <xf numFmtId="0" fontId="10" fillId="7" borderId="1" xfId="1" applyFill="1" applyBorder="1"/>
    <xf numFmtId="4" fontId="3" fillId="0" borderId="37" xfId="1" applyNumberFormat="1" applyFont="1" applyBorder="1" applyAlignment="1">
      <alignment wrapText="1"/>
    </xf>
    <xf numFmtId="4" fontId="3" fillId="0" borderId="38" xfId="1" applyNumberFormat="1" applyFont="1" applyBorder="1" applyAlignment="1">
      <alignment wrapText="1"/>
    </xf>
    <xf numFmtId="0" fontId="3" fillId="0" borderId="8" xfId="1" applyFont="1" applyFill="1" applyBorder="1"/>
    <xf numFmtId="4" fontId="10" fillId="0" borderId="1" xfId="1" applyNumberFormat="1" applyFont="1" applyFill="1" applyBorder="1" applyAlignment="1">
      <alignment horizontal="center"/>
    </xf>
    <xf numFmtId="4" fontId="10" fillId="0" borderId="9" xfId="1" applyNumberFormat="1" applyFill="1" applyBorder="1"/>
    <xf numFmtId="0" fontId="25" fillId="0" borderId="0" xfId="0" applyFont="1" applyFill="1"/>
    <xf numFmtId="165" fontId="10" fillId="0" borderId="1" xfId="1" applyNumberFormat="1" applyFont="1" applyBorder="1" applyAlignment="1">
      <alignment horizontal="center" wrapText="1"/>
    </xf>
    <xf numFmtId="164" fontId="10" fillId="5" borderId="1" xfId="3" applyFont="1" applyFill="1" applyBorder="1" applyProtection="1">
      <protection locked="0"/>
    </xf>
    <xf numFmtId="4" fontId="10" fillId="5" borderId="0" xfId="1" applyNumberFormat="1" applyFill="1"/>
    <xf numFmtId="164" fontId="10" fillId="5" borderId="22" xfId="3" applyFont="1" applyFill="1" applyBorder="1"/>
    <xf numFmtId="0" fontId="10" fillId="5" borderId="22" xfId="1" applyFill="1" applyBorder="1"/>
    <xf numFmtId="4" fontId="10" fillId="5" borderId="1" xfId="1" applyNumberFormat="1" applyFill="1" applyBorder="1"/>
    <xf numFmtId="4" fontId="10" fillId="0" borderId="9" xfId="1" applyNumberFormat="1" applyFont="1" applyFill="1" applyBorder="1"/>
    <xf numFmtId="4" fontId="10" fillId="0" borderId="23" xfId="1" applyNumberFormat="1" applyFill="1" applyBorder="1"/>
    <xf numFmtId="4" fontId="12" fillId="0" borderId="7" xfId="1" applyNumberFormat="1" applyFont="1" applyFill="1" applyBorder="1"/>
    <xf numFmtId="4" fontId="10" fillId="0" borderId="27" xfId="1" applyNumberFormat="1" applyFill="1" applyBorder="1"/>
    <xf numFmtId="164" fontId="10" fillId="5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/>
    </xf>
    <xf numFmtId="0" fontId="10" fillId="0" borderId="0" xfId="1" applyFill="1"/>
    <xf numFmtId="0" fontId="3" fillId="0" borderId="1" xfId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4" fontId="10" fillId="0" borderId="0" xfId="1" applyNumberFormat="1" applyFill="1" applyBorder="1"/>
    <xf numFmtId="164" fontId="10" fillId="0" borderId="0" xfId="3" applyFont="1" applyFill="1" applyBorder="1" applyAlignment="1">
      <alignment horizontal="center"/>
    </xf>
    <xf numFmtId="164" fontId="10" fillId="0" borderId="0" xfId="3" applyFont="1" applyFill="1" applyBorder="1"/>
    <xf numFmtId="2" fontId="10" fillId="0" borderId="0" xfId="1" applyNumberFormat="1" applyFill="1" applyBorder="1"/>
    <xf numFmtId="0" fontId="3" fillId="0" borderId="16" xfId="1" applyFont="1" applyFill="1" applyBorder="1" applyAlignment="1">
      <alignment wrapText="1"/>
    </xf>
    <xf numFmtId="0" fontId="3" fillId="0" borderId="11" xfId="1" applyFont="1" applyFill="1" applyBorder="1" applyAlignment="1">
      <alignment horizontal="center"/>
    </xf>
    <xf numFmtId="2" fontId="10" fillId="0" borderId="11" xfId="1" applyNumberFormat="1" applyFill="1" applyBorder="1" applyAlignment="1">
      <alignment horizontal="center"/>
    </xf>
    <xf numFmtId="0" fontId="10" fillId="0" borderId="11" xfId="1" applyFill="1" applyBorder="1" applyAlignment="1">
      <alignment horizontal="center"/>
    </xf>
    <xf numFmtId="0" fontId="10" fillId="0" borderId="11" xfId="1" applyFont="1" applyFill="1" applyBorder="1" applyAlignment="1">
      <alignment horizontal="right"/>
    </xf>
    <xf numFmtId="4" fontId="10" fillId="0" borderId="11" xfId="1" applyNumberFormat="1" applyFont="1" applyFill="1" applyBorder="1" applyAlignment="1">
      <alignment horizontal="center"/>
    </xf>
    <xf numFmtId="4" fontId="10" fillId="0" borderId="13" xfId="1" applyNumberFormat="1" applyFill="1" applyBorder="1" applyAlignment="1">
      <alignment horizontal="right"/>
    </xf>
    <xf numFmtId="164" fontId="10" fillId="5" borderId="9" xfId="3" applyFont="1" applyFill="1" applyBorder="1" applyAlignment="1">
      <alignment horizontal="left" vertical="center"/>
    </xf>
    <xf numFmtId="164" fontId="10" fillId="5" borderId="35" xfId="3" applyFont="1" applyFill="1" applyBorder="1" applyAlignment="1">
      <alignment horizontal="left" vertical="center"/>
    </xf>
    <xf numFmtId="164" fontId="12" fillId="5" borderId="9" xfId="3" applyFont="1" applyFill="1" applyBorder="1" applyAlignment="1">
      <alignment horizontal="left" vertical="center"/>
    </xf>
    <xf numFmtId="0" fontId="35" fillId="0" borderId="0" xfId="1" applyFont="1" applyBorder="1" applyAlignment="1">
      <alignment horizontal="center" wrapText="1"/>
    </xf>
    <xf numFmtId="0" fontId="35" fillId="0" borderId="0" xfId="1" applyFont="1" applyFill="1" applyBorder="1" applyAlignment="1">
      <alignment horizontal="center" wrapText="1"/>
    </xf>
    <xf numFmtId="0" fontId="6" fillId="0" borderId="16" xfId="1" applyFont="1" applyBorder="1" applyAlignment="1">
      <alignment wrapText="1"/>
    </xf>
    <xf numFmtId="0" fontId="10" fillId="0" borderId="0" xfId="1" applyAlignment="1">
      <alignment horizontal="center"/>
    </xf>
    <xf numFmtId="4" fontId="3" fillId="0" borderId="40" xfId="1" applyNumberFormat="1" applyFont="1" applyBorder="1" applyAlignment="1">
      <alignment wrapText="1"/>
    </xf>
    <xf numFmtId="166" fontId="10" fillId="0" borderId="1" xfId="1" applyNumberFormat="1" applyFont="1" applyBorder="1" applyAlignment="1">
      <alignment horizontal="center" wrapText="1"/>
    </xf>
    <xf numFmtId="165" fontId="10" fillId="0" borderId="1" xfId="1" applyNumberFormat="1" applyFont="1" applyBorder="1" applyAlignment="1">
      <alignment horizontal="center"/>
    </xf>
    <xf numFmtId="0" fontId="37" fillId="0" borderId="0" xfId="1" applyFont="1"/>
    <xf numFmtId="0" fontId="38" fillId="0" borderId="5" xfId="1" applyFont="1" applyBorder="1" applyAlignment="1">
      <alignment wrapText="1"/>
    </xf>
    <xf numFmtId="0" fontId="38" fillId="0" borderId="6" xfId="1" applyFont="1" applyBorder="1" applyAlignment="1">
      <alignment wrapText="1"/>
    </xf>
    <xf numFmtId="0" fontId="37" fillId="0" borderId="6" xfId="1" applyFont="1" applyBorder="1" applyAlignment="1">
      <alignment wrapText="1"/>
    </xf>
    <xf numFmtId="0" fontId="38" fillId="0" borderId="6" xfId="1" applyFont="1" applyBorder="1" applyAlignment="1">
      <alignment horizontal="center" wrapText="1"/>
    </xf>
    <xf numFmtId="0" fontId="37" fillId="0" borderId="7" xfId="1" applyFont="1" applyBorder="1" applyAlignment="1">
      <alignment wrapText="1"/>
    </xf>
    <xf numFmtId="0" fontId="39" fillId="0" borderId="8" xfId="1" applyFont="1" applyBorder="1"/>
    <xf numFmtId="0" fontId="39" fillId="0" borderId="1" xfId="1" applyFont="1" applyBorder="1" applyAlignment="1">
      <alignment horizontal="center"/>
    </xf>
    <xf numFmtId="4" fontId="37" fillId="0" borderId="1" xfId="1" applyNumberFormat="1" applyFont="1" applyBorder="1" applyAlignment="1">
      <alignment horizontal="center" wrapText="1"/>
    </xf>
    <xf numFmtId="0" fontId="37" fillId="0" borderId="1" xfId="1" applyFont="1" applyBorder="1"/>
    <xf numFmtId="4" fontId="37" fillId="0" borderId="9" xfId="1" applyNumberFormat="1" applyFont="1" applyBorder="1"/>
    <xf numFmtId="164" fontId="32" fillId="0" borderId="11" xfId="3" applyFont="1" applyBorder="1"/>
    <xf numFmtId="0" fontId="3" fillId="0" borderId="18" xfId="1" applyFont="1" applyBorder="1" applyAlignment="1">
      <alignment wrapText="1"/>
    </xf>
    <xf numFmtId="0" fontId="23" fillId="0" borderId="16" xfId="1" applyFont="1" applyBorder="1" applyAlignment="1">
      <alignment wrapText="1"/>
    </xf>
    <xf numFmtId="4" fontId="3" fillId="0" borderId="1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3" fillId="0" borderId="22" xfId="1" applyFont="1" applyBorder="1" applyAlignment="1">
      <alignment wrapText="1"/>
    </xf>
    <xf numFmtId="4" fontId="3" fillId="0" borderId="44" xfId="1" applyNumberFormat="1" applyFont="1" applyBorder="1" applyAlignment="1">
      <alignment wrapText="1"/>
    </xf>
    <xf numFmtId="2" fontId="10" fillId="0" borderId="0" xfId="1" applyNumberFormat="1" applyFont="1" applyFill="1"/>
    <xf numFmtId="4" fontId="10" fillId="0" borderId="0" xfId="1" applyNumberFormat="1" applyBorder="1"/>
    <xf numFmtId="4" fontId="10" fillId="8" borderId="0" xfId="1" applyNumberFormat="1" applyFill="1"/>
    <xf numFmtId="167" fontId="5" fillId="8" borderId="1" xfId="0" applyNumberFormat="1" applyFont="1" applyFill="1" applyBorder="1" applyAlignment="1">
      <alignment horizontal="right" vertical="top"/>
    </xf>
    <xf numFmtId="4" fontId="10" fillId="9" borderId="0" xfId="1" applyNumberFormat="1" applyFill="1"/>
    <xf numFmtId="0" fontId="10" fillId="4" borderId="0" xfId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3" fillId="0" borderId="0" xfId="1" applyFont="1" applyAlignment="1">
      <alignment horizontal="center" wrapText="1"/>
    </xf>
    <xf numFmtId="0" fontId="25" fillId="0" borderId="0" xfId="0" applyFont="1" applyFill="1" applyBorder="1" applyAlignment="1"/>
    <xf numFmtId="0" fontId="25" fillId="0" borderId="0" xfId="0" applyFont="1" applyFill="1" applyBorder="1"/>
    <xf numFmtId="0" fontId="26" fillId="0" borderId="0" xfId="0" applyFont="1" applyFill="1"/>
    <xf numFmtId="0" fontId="29" fillId="0" borderId="0" xfId="0" applyFont="1" applyFill="1"/>
    <xf numFmtId="0" fontId="6" fillId="0" borderId="1" xfId="0" applyFont="1" applyFill="1" applyBorder="1" applyAlignment="1">
      <alignment horizontal="center"/>
    </xf>
    <xf numFmtId="0" fontId="29" fillId="0" borderId="19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4" fontId="30" fillId="0" borderId="1" xfId="0" applyNumberFormat="1" applyFont="1" applyFill="1" applyBorder="1" applyAlignment="1">
      <alignment wrapText="1"/>
    </xf>
    <xf numFmtId="4" fontId="30" fillId="0" borderId="3" xfId="0" applyNumberFormat="1" applyFont="1" applyFill="1" applyBorder="1" applyAlignment="1">
      <alignment wrapText="1"/>
    </xf>
    <xf numFmtId="9" fontId="29" fillId="0" borderId="1" xfId="0" applyNumberFormat="1" applyFont="1" applyFill="1" applyBorder="1"/>
    <xf numFmtId="0" fontId="29" fillId="0" borderId="1" xfId="0" applyFont="1" applyFill="1" applyBorder="1"/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5" fillId="0" borderId="22" xfId="0" applyFont="1" applyFill="1" applyBorder="1"/>
    <xf numFmtId="0" fontId="25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9" fontId="25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8" fillId="0" borderId="0" xfId="0" applyFont="1" applyFill="1"/>
    <xf numFmtId="0" fontId="5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/>
    <xf numFmtId="0" fontId="5" fillId="0" borderId="2" xfId="0" applyFont="1" applyFill="1" applyBorder="1"/>
    <xf numFmtId="0" fontId="25" fillId="0" borderId="0" xfId="0" applyFont="1" applyFill="1" applyAlignment="1">
      <alignment horizontal="left"/>
    </xf>
    <xf numFmtId="0" fontId="25" fillId="0" borderId="29" xfId="0" applyFont="1" applyFill="1" applyBorder="1" applyAlignment="1">
      <alignment wrapText="1"/>
    </xf>
    <xf numFmtId="0" fontId="27" fillId="0" borderId="0" xfId="0" applyFont="1" applyFill="1"/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1" fillId="0" borderId="16" xfId="2" applyFont="1" applyBorder="1" applyAlignment="1">
      <alignment wrapText="1"/>
    </xf>
    <xf numFmtId="10" fontId="10" fillId="0" borderId="11" xfId="1" applyNumberFormat="1" applyBorder="1"/>
    <xf numFmtId="4" fontId="10" fillId="8" borderId="1" xfId="1" applyNumberFormat="1" applyFill="1" applyBorder="1"/>
    <xf numFmtId="167" fontId="10" fillId="8" borderId="1" xfId="1" applyNumberFormat="1" applyFill="1" applyBorder="1"/>
    <xf numFmtId="0" fontId="10" fillId="0" borderId="1" xfId="1" applyFill="1" applyBorder="1"/>
    <xf numFmtId="4" fontId="1" fillId="0" borderId="1" xfId="2" applyNumberFormat="1" applyFont="1" applyFill="1" applyBorder="1" applyAlignment="1">
      <alignment vertical="top" wrapText="1"/>
    </xf>
    <xf numFmtId="0" fontId="2" fillId="0" borderId="0" xfId="0" applyFont="1" applyFill="1"/>
    <xf numFmtId="0" fontId="26" fillId="0" borderId="45" xfId="0" applyFont="1" applyBorder="1" applyAlignment="1">
      <alignment wrapText="1"/>
    </xf>
    <xf numFmtId="4" fontId="3" fillId="0" borderId="19" xfId="1" applyNumberFormat="1" applyFont="1" applyBorder="1" applyAlignment="1">
      <alignment wrapText="1"/>
    </xf>
    <xf numFmtId="4" fontId="3" fillId="0" borderId="14" xfId="1" applyNumberFormat="1" applyFont="1" applyBorder="1" applyAlignment="1">
      <alignment wrapText="1"/>
    </xf>
    <xf numFmtId="14" fontId="3" fillId="10" borderId="1" xfId="1" applyNumberFormat="1" applyFont="1" applyFill="1" applyBorder="1"/>
    <xf numFmtId="14" fontId="3" fillId="10" borderId="1" xfId="1" applyNumberFormat="1" applyFont="1" applyFill="1" applyBorder="1" applyAlignment="1">
      <alignment wrapText="1"/>
    </xf>
    <xf numFmtId="0" fontId="10" fillId="0" borderId="1" xfId="1" applyFont="1" applyFill="1" applyBorder="1" applyAlignment="1">
      <alignment horizontal="center"/>
    </xf>
    <xf numFmtId="0" fontId="46" fillId="0" borderId="0" xfId="1" applyFont="1" applyAlignment="1">
      <alignment wrapText="1"/>
    </xf>
    <xf numFmtId="0" fontId="46" fillId="0" borderId="0" xfId="1" applyFont="1"/>
    <xf numFmtId="0" fontId="17" fillId="0" borderId="0" xfId="1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/>
    <xf numFmtId="0" fontId="4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28" xfId="0" quotePrefix="1" applyFont="1" applyFill="1" applyBorder="1" applyAlignment="1">
      <alignment horizontal="center" vertical="center" wrapText="1"/>
    </xf>
    <xf numFmtId="0" fontId="6" fillId="0" borderId="30" xfId="0" quotePrefix="1" applyFont="1" applyFill="1" applyBorder="1" applyAlignment="1">
      <alignment horizontal="center" vertical="center" wrapText="1"/>
    </xf>
    <xf numFmtId="0" fontId="6" fillId="0" borderId="31" xfId="0" quotePrefix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32" xfId="0" quotePrefix="1" applyFont="1" applyFill="1" applyBorder="1" applyAlignment="1">
      <alignment horizontal="center" vertical="center" wrapText="1"/>
    </xf>
    <xf numFmtId="0" fontId="29" fillId="0" borderId="28" xfId="0" quotePrefix="1" applyFont="1" applyFill="1" applyBorder="1" applyAlignment="1">
      <alignment horizontal="center" vertical="center" wrapText="1"/>
    </xf>
    <xf numFmtId="0" fontId="29" fillId="0" borderId="30" xfId="0" quotePrefix="1" applyFont="1" applyFill="1" applyBorder="1" applyAlignment="1">
      <alignment horizontal="center" vertical="center" wrapText="1"/>
    </xf>
    <xf numFmtId="0" fontId="29" fillId="0" borderId="31" xfId="0" quotePrefix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33" fillId="0" borderId="2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/>
    </xf>
    <xf numFmtId="0" fontId="29" fillId="0" borderId="3" xfId="0" quotePrefix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33" xfId="0" applyFont="1" applyFill="1" applyBorder="1" applyAlignment="1">
      <alignment horizontal="right"/>
    </xf>
    <xf numFmtId="0" fontId="26" fillId="0" borderId="0" xfId="0" applyFont="1" applyFill="1" applyAlignment="1">
      <alignment horizontal="right" wrapText="1"/>
    </xf>
    <xf numFmtId="0" fontId="26" fillId="0" borderId="33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25" fillId="0" borderId="21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/>
    </xf>
    <xf numFmtId="0" fontId="40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3" fillId="0" borderId="43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3" fillId="0" borderId="31" xfId="1" applyFont="1" applyBorder="1" applyAlignment="1">
      <alignment horizontal="left" wrapText="1"/>
    </xf>
    <xf numFmtId="0" fontId="3" fillId="0" borderId="41" xfId="1" applyFont="1" applyBorder="1" applyAlignment="1">
      <alignment horizontal="left" wrapText="1"/>
    </xf>
    <xf numFmtId="0" fontId="3" fillId="0" borderId="42" xfId="1" applyFont="1" applyBorder="1" applyAlignment="1">
      <alignment horizontal="left" wrapText="1"/>
    </xf>
    <xf numFmtId="0" fontId="3" fillId="0" borderId="39" xfId="1" applyFont="1" applyBorder="1" applyAlignment="1">
      <alignment horizontal="left" wrapText="1"/>
    </xf>
    <xf numFmtId="0" fontId="48" fillId="0" borderId="21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0" fillId="0" borderId="0" xfId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17" fillId="0" borderId="34" xfId="1" applyFont="1" applyBorder="1" applyAlignment="1">
      <alignment horizontal="center" wrapText="1"/>
    </xf>
    <xf numFmtId="0" fontId="49" fillId="0" borderId="0" xfId="1" applyFont="1" applyBorder="1" applyAlignment="1">
      <alignment wrapText="1"/>
    </xf>
    <xf numFmtId="0" fontId="50" fillId="0" borderId="0" xfId="0" applyFont="1" applyAlignment="1">
      <alignment wrapText="1"/>
    </xf>
    <xf numFmtId="0" fontId="15" fillId="0" borderId="0" xfId="1" applyFont="1" applyBorder="1" applyAlignment="1">
      <alignment horizontal="center" wrapText="1"/>
    </xf>
    <xf numFmtId="0" fontId="46" fillId="0" borderId="0" xfId="1" applyFont="1" applyAlignment="1">
      <alignment vertical="top" wrapText="1"/>
    </xf>
    <xf numFmtId="0" fontId="47" fillId="0" borderId="0" xfId="0" applyFont="1" applyAlignment="1">
      <alignment vertical="top"/>
    </xf>
    <xf numFmtId="4" fontId="46" fillId="0" borderId="0" xfId="1" applyNumberFormat="1" applyFont="1" applyAlignment="1">
      <alignment wrapText="1"/>
    </xf>
    <xf numFmtId="0" fontId="47" fillId="0" borderId="0" xfId="0" applyFont="1" applyAlignment="1"/>
    <xf numFmtId="0" fontId="16" fillId="0" borderId="0" xfId="1" applyFont="1" applyBorder="1" applyAlignment="1">
      <alignment horizontal="center" wrapText="1"/>
    </xf>
    <xf numFmtId="0" fontId="15" fillId="5" borderId="0" xfId="1" applyFont="1" applyFill="1" applyAlignment="1">
      <alignment horizontal="center" wrapText="1"/>
    </xf>
    <xf numFmtId="0" fontId="19" fillId="5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5" borderId="17" xfId="1" applyFont="1" applyFill="1" applyBorder="1" applyAlignment="1">
      <alignment horizontal="center" vertical="center" wrapText="1"/>
    </xf>
    <xf numFmtId="0" fontId="3" fillId="5" borderId="36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29" xfId="1" applyFont="1" applyBorder="1" applyAlignment="1">
      <alignment horizontal="center" wrapText="1"/>
    </xf>
    <xf numFmtId="0" fontId="17" fillId="0" borderId="29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2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36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zoomScaleNormal="100" zoomScaleSheetLayoutView="100" workbookViewId="0">
      <selection activeCell="A8" sqref="A8:P8"/>
    </sheetView>
  </sheetViews>
  <sheetFormatPr defaultColWidth="9.109375" defaultRowHeight="13.8" x14ac:dyDescent="0.25"/>
  <cols>
    <col min="1" max="1" width="17.44140625" style="188" customWidth="1"/>
    <col min="2" max="2" width="10.88671875" style="188" customWidth="1"/>
    <col min="3" max="3" width="11.33203125" style="188" customWidth="1"/>
    <col min="4" max="5" width="10.44140625" style="188" customWidth="1"/>
    <col min="6" max="6" width="10.5546875" style="188" customWidth="1"/>
    <col min="7" max="7" width="10.44140625" style="188" customWidth="1"/>
    <col min="8" max="8" width="12.33203125" style="188" customWidth="1"/>
    <col min="9" max="9" width="20.6640625" style="188" customWidth="1"/>
    <col min="10" max="10" width="6" style="188" customWidth="1"/>
    <col min="11" max="11" width="7.33203125" style="188" customWidth="1"/>
    <col min="12" max="12" width="8.6640625" style="188" customWidth="1"/>
    <col min="13" max="13" width="10.5546875" style="188" customWidth="1"/>
    <col min="14" max="14" width="11.109375" style="188" customWidth="1"/>
    <col min="15" max="15" width="9.33203125" style="188" customWidth="1"/>
    <col min="16" max="16" width="9.109375" style="188" customWidth="1"/>
    <col min="17" max="16384" width="9.109375" style="188"/>
  </cols>
  <sheetData>
    <row r="1" spans="1:16" x14ac:dyDescent="0.25">
      <c r="L1" s="188" t="s">
        <v>5</v>
      </c>
    </row>
    <row r="2" spans="1:16" x14ac:dyDescent="0.25">
      <c r="L2" s="188" t="s">
        <v>13</v>
      </c>
    </row>
    <row r="3" spans="1:16" x14ac:dyDescent="0.25">
      <c r="L3" s="188" t="s">
        <v>14</v>
      </c>
    </row>
    <row r="4" spans="1:16" x14ac:dyDescent="0.25">
      <c r="L4" s="301" t="s">
        <v>329</v>
      </c>
    </row>
    <row r="5" spans="1:16" x14ac:dyDescent="0.25">
      <c r="L5" s="326" t="s">
        <v>330</v>
      </c>
      <c r="M5" s="327"/>
      <c r="N5" s="326"/>
      <c r="O5" s="255"/>
    </row>
    <row r="8" spans="1:16" x14ac:dyDescent="0.25">
      <c r="A8" s="397" t="s">
        <v>347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x14ac:dyDescent="0.25">
      <c r="A9" s="397" t="s">
        <v>331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x14ac:dyDescent="0.25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54" t="s">
        <v>4</v>
      </c>
      <c r="P10" s="354"/>
    </row>
    <row r="11" spans="1:16" x14ac:dyDescent="0.25">
      <c r="M11" s="400" t="s">
        <v>2</v>
      </c>
      <c r="N11" s="401"/>
      <c r="O11" s="399" t="s">
        <v>3</v>
      </c>
      <c r="P11" s="399"/>
    </row>
    <row r="12" spans="1:16" x14ac:dyDescent="0.25">
      <c r="M12" s="400" t="s">
        <v>263</v>
      </c>
      <c r="N12" s="401"/>
      <c r="O12" s="398">
        <v>45300</v>
      </c>
      <c r="P12" s="354"/>
    </row>
    <row r="13" spans="1:16" ht="15.6" x14ac:dyDescent="0.25">
      <c r="A13" s="188" t="s">
        <v>0</v>
      </c>
      <c r="M13" s="400" t="s">
        <v>264</v>
      </c>
      <c r="N13" s="401"/>
      <c r="O13" s="407"/>
      <c r="P13" s="408"/>
    </row>
    <row r="14" spans="1:16" ht="27.75" customHeight="1" x14ac:dyDescent="0.3">
      <c r="A14" s="405" t="s">
        <v>348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2"/>
      <c r="N14" s="403"/>
      <c r="O14" s="407"/>
      <c r="P14" s="408"/>
    </row>
    <row r="15" spans="1:16" x14ac:dyDescent="0.25">
      <c r="A15" s="256" t="s">
        <v>303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7"/>
      <c r="N15" s="257" t="s">
        <v>1</v>
      </c>
      <c r="O15" s="354" t="s">
        <v>219</v>
      </c>
      <c r="P15" s="354"/>
    </row>
    <row r="16" spans="1:16" x14ac:dyDescent="0.25">
      <c r="A16" s="389" t="s">
        <v>67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257"/>
      <c r="N16" s="257" t="s">
        <v>1</v>
      </c>
      <c r="O16" s="354"/>
      <c r="P16" s="354"/>
    </row>
    <row r="17" spans="1:16" x14ac:dyDescent="0.25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257"/>
      <c r="N17" s="257" t="s">
        <v>1</v>
      </c>
      <c r="O17" s="354"/>
      <c r="P17" s="354"/>
    </row>
    <row r="18" spans="1:16" x14ac:dyDescent="0.25">
      <c r="A18" s="406" t="s">
        <v>298</v>
      </c>
      <c r="B18" s="406"/>
      <c r="C18" s="406"/>
      <c r="D18" s="406"/>
      <c r="E18" s="406"/>
      <c r="F18" s="406"/>
      <c r="G18" s="406"/>
      <c r="H18" s="406"/>
      <c r="I18" s="406"/>
      <c r="J18" s="406"/>
      <c r="O18" s="354"/>
      <c r="P18" s="354"/>
    </row>
    <row r="19" spans="1:16" x14ac:dyDescent="0.2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O19" s="354"/>
      <c r="P19" s="354"/>
    </row>
    <row r="20" spans="1:16" x14ac:dyDescent="0.2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6" x14ac:dyDescent="0.25">
      <c r="A21" s="397" t="s">
        <v>266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</row>
    <row r="22" spans="1:16" x14ac:dyDescent="0.25">
      <c r="A22" s="397" t="s">
        <v>77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</row>
    <row r="24" spans="1:16" ht="15" customHeight="1" x14ac:dyDescent="0.25">
      <c r="A24" s="188" t="s">
        <v>7</v>
      </c>
      <c r="E24" s="389" t="s">
        <v>68</v>
      </c>
      <c r="F24" s="389"/>
      <c r="G24" s="389"/>
      <c r="H24" s="389"/>
      <c r="I24" s="389"/>
      <c r="J24" s="389"/>
      <c r="K24" s="389"/>
      <c r="L24" s="389"/>
      <c r="M24" s="418" t="s">
        <v>296</v>
      </c>
      <c r="N24" s="419"/>
      <c r="O24" s="356" t="s">
        <v>273</v>
      </c>
      <c r="P24" s="356"/>
    </row>
    <row r="25" spans="1:16" x14ac:dyDescent="0.25">
      <c r="A25" s="389" t="s">
        <v>69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418"/>
      <c r="N25" s="419"/>
      <c r="O25" s="356"/>
      <c r="P25" s="356"/>
    </row>
    <row r="26" spans="1:16" ht="25.5" customHeight="1" x14ac:dyDescent="0.25">
      <c r="A26" s="188" t="s">
        <v>8</v>
      </c>
      <c r="M26" s="418"/>
      <c r="N26" s="419"/>
      <c r="O26" s="356"/>
      <c r="P26" s="356"/>
    </row>
    <row r="27" spans="1:16" x14ac:dyDescent="0.25">
      <c r="A27" s="389" t="s">
        <v>70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6" x14ac:dyDescent="0.25">
      <c r="A28" s="391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</row>
    <row r="29" spans="1:16" x14ac:dyDescent="0.2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</row>
    <row r="30" spans="1:16" x14ac:dyDescent="0.25">
      <c r="A30" s="188" t="s">
        <v>12</v>
      </c>
    </row>
    <row r="32" spans="1:16" x14ac:dyDescent="0.25">
      <c r="A32" s="188" t="s">
        <v>265</v>
      </c>
    </row>
    <row r="34" spans="1:18" s="258" customFormat="1" ht="60.75" customHeight="1" x14ac:dyDescent="0.2">
      <c r="A34" s="331" t="s">
        <v>243</v>
      </c>
      <c r="B34" s="331"/>
      <c r="C34" s="347" t="s">
        <v>288</v>
      </c>
      <c r="D34" s="409"/>
      <c r="E34" s="348"/>
      <c r="F34" s="331" t="s">
        <v>286</v>
      </c>
      <c r="G34" s="331"/>
      <c r="H34" s="331" t="s">
        <v>17</v>
      </c>
      <c r="I34" s="331"/>
      <c r="J34" s="331"/>
      <c r="K34" s="331"/>
      <c r="L34" s="331"/>
      <c r="M34" s="331" t="s">
        <v>18</v>
      </c>
      <c r="N34" s="331"/>
      <c r="O34" s="331"/>
      <c r="P34" s="331"/>
      <c r="Q34" s="328" t="s">
        <v>267</v>
      </c>
      <c r="R34" s="328"/>
    </row>
    <row r="35" spans="1:18" s="258" customFormat="1" ht="24.75" customHeight="1" x14ac:dyDescent="0.2">
      <c r="A35" s="331"/>
      <c r="B35" s="331"/>
      <c r="C35" s="331" t="s">
        <v>292</v>
      </c>
      <c r="D35" s="331" t="s">
        <v>292</v>
      </c>
      <c r="E35" s="331" t="s">
        <v>292</v>
      </c>
      <c r="F35" s="331" t="s">
        <v>292</v>
      </c>
      <c r="G35" s="331" t="s">
        <v>292</v>
      </c>
      <c r="H35" s="331" t="s">
        <v>245</v>
      </c>
      <c r="I35" s="331"/>
      <c r="J35" s="331" t="s">
        <v>226</v>
      </c>
      <c r="K35" s="331"/>
      <c r="L35" s="331"/>
      <c r="M35" s="339" t="s">
        <v>332</v>
      </c>
      <c r="N35" s="339" t="s">
        <v>333</v>
      </c>
      <c r="O35" s="349" t="s">
        <v>334</v>
      </c>
      <c r="P35" s="350"/>
      <c r="Q35" s="328" t="s">
        <v>229</v>
      </c>
      <c r="R35" s="329" t="s">
        <v>230</v>
      </c>
    </row>
    <row r="36" spans="1:18" s="258" customFormat="1" ht="26.25" customHeight="1" x14ac:dyDescent="0.2">
      <c r="A36" s="331"/>
      <c r="B36" s="331"/>
      <c r="C36" s="331"/>
      <c r="D36" s="331"/>
      <c r="E36" s="331"/>
      <c r="F36" s="331"/>
      <c r="G36" s="331"/>
      <c r="H36" s="331"/>
      <c r="I36" s="331"/>
      <c r="J36" s="395" t="s">
        <v>246</v>
      </c>
      <c r="K36" s="396"/>
      <c r="L36" s="314" t="s">
        <v>247</v>
      </c>
      <c r="M36" s="340"/>
      <c r="N36" s="340"/>
      <c r="O36" s="351"/>
      <c r="P36" s="352"/>
      <c r="Q36" s="328"/>
      <c r="R36" s="330"/>
    </row>
    <row r="37" spans="1:18" s="258" customFormat="1" ht="10.199999999999999" x14ac:dyDescent="0.2">
      <c r="A37" s="390">
        <v>1</v>
      </c>
      <c r="B37" s="390"/>
      <c r="C37" s="316">
        <v>2</v>
      </c>
      <c r="D37" s="316">
        <v>3</v>
      </c>
      <c r="E37" s="316">
        <v>4</v>
      </c>
      <c r="F37" s="316">
        <v>5</v>
      </c>
      <c r="G37" s="316">
        <v>6</v>
      </c>
      <c r="H37" s="390">
        <v>7</v>
      </c>
      <c r="I37" s="390"/>
      <c r="J37" s="395">
        <v>8</v>
      </c>
      <c r="K37" s="396"/>
      <c r="L37" s="316">
        <v>9</v>
      </c>
      <c r="M37" s="316">
        <v>10</v>
      </c>
      <c r="N37" s="316">
        <v>11</v>
      </c>
      <c r="O37" s="390">
        <v>12</v>
      </c>
      <c r="P37" s="390"/>
      <c r="Q37" s="252">
        <v>13</v>
      </c>
      <c r="R37" s="259">
        <v>14</v>
      </c>
    </row>
    <row r="38" spans="1:18" s="258" customFormat="1" ht="33" customHeight="1" x14ac:dyDescent="0.2">
      <c r="A38" s="343" t="s">
        <v>279</v>
      </c>
      <c r="B38" s="344"/>
      <c r="C38" s="339" t="s">
        <v>71</v>
      </c>
      <c r="D38" s="339" t="s">
        <v>71</v>
      </c>
      <c r="E38" s="339" t="s">
        <v>72</v>
      </c>
      <c r="F38" s="339" t="s">
        <v>73</v>
      </c>
      <c r="G38" s="339" t="s">
        <v>218</v>
      </c>
      <c r="H38" s="347" t="s">
        <v>289</v>
      </c>
      <c r="I38" s="348"/>
      <c r="J38" s="331"/>
      <c r="K38" s="331"/>
      <c r="L38" s="260"/>
      <c r="M38" s="314" t="s">
        <v>283</v>
      </c>
      <c r="N38" s="314" t="s">
        <v>283</v>
      </c>
      <c r="O38" s="331" t="s">
        <v>283</v>
      </c>
      <c r="P38" s="331"/>
      <c r="Q38" s="261"/>
      <c r="R38" s="261"/>
    </row>
    <row r="39" spans="1:18" s="258" customFormat="1" ht="10.199999999999999" x14ac:dyDescent="0.2">
      <c r="A39" s="345"/>
      <c r="B39" s="346"/>
      <c r="C39" s="340"/>
      <c r="D39" s="340"/>
      <c r="E39" s="340"/>
      <c r="F39" s="340"/>
      <c r="G39" s="340"/>
      <c r="H39" s="393" t="s">
        <v>291</v>
      </c>
      <c r="I39" s="394"/>
      <c r="J39" s="331" t="s">
        <v>285</v>
      </c>
      <c r="K39" s="331"/>
      <c r="L39" s="314">
        <v>744</v>
      </c>
      <c r="M39" s="314" t="s">
        <v>284</v>
      </c>
      <c r="N39" s="314" t="s">
        <v>284</v>
      </c>
      <c r="O39" s="347" t="s">
        <v>284</v>
      </c>
      <c r="P39" s="348"/>
      <c r="Q39" s="261"/>
      <c r="R39" s="261"/>
    </row>
    <row r="40" spans="1:18" s="258" customFormat="1" ht="37.5" customHeight="1" x14ac:dyDescent="0.2">
      <c r="A40" s="332" t="s">
        <v>280</v>
      </c>
      <c r="B40" s="333"/>
      <c r="C40" s="339" t="s">
        <v>71</v>
      </c>
      <c r="D40" s="339" t="s">
        <v>71</v>
      </c>
      <c r="E40" s="339" t="s">
        <v>74</v>
      </c>
      <c r="F40" s="339" t="s">
        <v>73</v>
      </c>
      <c r="G40" s="339" t="s">
        <v>218</v>
      </c>
      <c r="H40" s="347" t="s">
        <v>289</v>
      </c>
      <c r="I40" s="348"/>
      <c r="J40" s="331"/>
      <c r="K40" s="331"/>
      <c r="L40" s="260"/>
      <c r="M40" s="314" t="s">
        <v>283</v>
      </c>
      <c r="N40" s="314" t="s">
        <v>283</v>
      </c>
      <c r="O40" s="331" t="s">
        <v>283</v>
      </c>
      <c r="P40" s="331"/>
      <c r="Q40" s="261"/>
      <c r="R40" s="261"/>
    </row>
    <row r="41" spans="1:18" ht="15" customHeight="1" x14ac:dyDescent="0.25">
      <c r="A41" s="334"/>
      <c r="B41" s="335"/>
      <c r="C41" s="340"/>
      <c r="D41" s="340"/>
      <c r="E41" s="340"/>
      <c r="F41" s="340"/>
      <c r="G41" s="340"/>
      <c r="H41" s="393" t="s">
        <v>291</v>
      </c>
      <c r="I41" s="394"/>
      <c r="J41" s="331" t="s">
        <v>285</v>
      </c>
      <c r="K41" s="331"/>
      <c r="L41" s="314">
        <v>744</v>
      </c>
      <c r="M41" s="314" t="s">
        <v>284</v>
      </c>
      <c r="N41" s="314" t="s">
        <v>284</v>
      </c>
      <c r="O41" s="347" t="s">
        <v>284</v>
      </c>
      <c r="P41" s="348"/>
      <c r="Q41" s="261"/>
      <c r="R41" s="261"/>
    </row>
    <row r="42" spans="1:18" s="256" customFormat="1" x14ac:dyDescent="0.25"/>
    <row r="43" spans="1:18" s="256" customFormat="1" x14ac:dyDescent="0.25">
      <c r="D43" s="255"/>
    </row>
    <row r="44" spans="1:18" s="256" customFormat="1" x14ac:dyDescent="0.25">
      <c r="D44" s="255"/>
    </row>
    <row r="45" spans="1:18" x14ac:dyDescent="0.25">
      <c r="A45" s="188" t="s">
        <v>33</v>
      </c>
    </row>
    <row r="47" spans="1:18" s="258" customFormat="1" ht="69" customHeight="1" x14ac:dyDescent="0.2">
      <c r="A47" s="331" t="s">
        <v>293</v>
      </c>
      <c r="B47" s="331"/>
      <c r="C47" s="347" t="s">
        <v>294</v>
      </c>
      <c r="D47" s="409"/>
      <c r="E47" s="348"/>
      <c r="F47" s="331" t="s">
        <v>295</v>
      </c>
      <c r="G47" s="331"/>
      <c r="H47" s="328" t="s">
        <v>27</v>
      </c>
      <c r="I47" s="328"/>
      <c r="J47" s="328"/>
      <c r="K47" s="328" t="s">
        <v>28</v>
      </c>
      <c r="L47" s="328"/>
      <c r="M47" s="328"/>
      <c r="N47" s="386" t="s">
        <v>262</v>
      </c>
      <c r="O47" s="386"/>
      <c r="P47" s="387"/>
      <c r="Q47" s="328" t="s">
        <v>297</v>
      </c>
      <c r="R47" s="328"/>
    </row>
    <row r="48" spans="1:18" s="258" customFormat="1" ht="42" customHeight="1" x14ac:dyDescent="0.2">
      <c r="A48" s="331"/>
      <c r="B48" s="331"/>
      <c r="C48" s="331" t="s">
        <v>244</v>
      </c>
      <c r="D48" s="331" t="s">
        <v>244</v>
      </c>
      <c r="E48" s="331" t="s">
        <v>244</v>
      </c>
      <c r="F48" s="331" t="s">
        <v>244</v>
      </c>
      <c r="G48" s="331" t="s">
        <v>244</v>
      </c>
      <c r="H48" s="328" t="s">
        <v>248</v>
      </c>
      <c r="I48" s="328" t="s">
        <v>249</v>
      </c>
      <c r="J48" s="328"/>
      <c r="K48" s="339" t="s">
        <v>332</v>
      </c>
      <c r="L48" s="384" t="s">
        <v>333</v>
      </c>
      <c r="M48" s="384" t="s">
        <v>334</v>
      </c>
      <c r="N48" s="339" t="s">
        <v>332</v>
      </c>
      <c r="O48" s="384" t="s">
        <v>333</v>
      </c>
      <c r="P48" s="384" t="s">
        <v>334</v>
      </c>
      <c r="Q48" s="328" t="s">
        <v>229</v>
      </c>
      <c r="R48" s="329" t="s">
        <v>230</v>
      </c>
    </row>
    <row r="49" spans="1:18" s="258" customFormat="1" ht="34.5" customHeight="1" x14ac:dyDescent="0.2">
      <c r="A49" s="331"/>
      <c r="B49" s="331"/>
      <c r="C49" s="331"/>
      <c r="D49" s="331"/>
      <c r="E49" s="331"/>
      <c r="F49" s="331"/>
      <c r="G49" s="331"/>
      <c r="H49" s="328"/>
      <c r="I49" s="311" t="s">
        <v>250</v>
      </c>
      <c r="J49" s="311" t="s">
        <v>251</v>
      </c>
      <c r="K49" s="340"/>
      <c r="L49" s="385"/>
      <c r="M49" s="385"/>
      <c r="N49" s="340"/>
      <c r="O49" s="385"/>
      <c r="P49" s="385"/>
      <c r="Q49" s="328"/>
      <c r="R49" s="330"/>
    </row>
    <row r="50" spans="1:18" s="258" customFormat="1" ht="10.199999999999999" x14ac:dyDescent="0.2">
      <c r="A50" s="390">
        <v>1</v>
      </c>
      <c r="B50" s="390"/>
      <c r="C50" s="316">
        <v>2</v>
      </c>
      <c r="D50" s="316">
        <v>3</v>
      </c>
      <c r="E50" s="316">
        <v>4</v>
      </c>
      <c r="F50" s="316">
        <v>5</v>
      </c>
      <c r="G50" s="316">
        <v>6</v>
      </c>
      <c r="H50" s="252">
        <v>7</v>
      </c>
      <c r="I50" s="252">
        <v>8</v>
      </c>
      <c r="J50" s="252">
        <v>9</v>
      </c>
      <c r="K50" s="252">
        <v>10</v>
      </c>
      <c r="L50" s="252">
        <v>11</v>
      </c>
      <c r="M50" s="252">
        <v>12</v>
      </c>
      <c r="N50" s="252">
        <v>13</v>
      </c>
      <c r="O50" s="252">
        <v>14</v>
      </c>
      <c r="P50" s="252">
        <v>15</v>
      </c>
      <c r="Q50" s="252">
        <v>16</v>
      </c>
      <c r="R50" s="259">
        <v>17</v>
      </c>
    </row>
    <row r="51" spans="1:18" s="258" customFormat="1" ht="20.399999999999999" x14ac:dyDescent="0.2">
      <c r="A51" s="412" t="str">
        <f>A38</f>
        <v>801011О.99.0.БВ24ДМ62000</v>
      </c>
      <c r="B51" s="413"/>
      <c r="C51" s="262" t="s">
        <v>71</v>
      </c>
      <c r="D51" s="262" t="s">
        <v>71</v>
      </c>
      <c r="E51" s="262" t="s">
        <v>72</v>
      </c>
      <c r="F51" s="262" t="s">
        <v>73</v>
      </c>
      <c r="G51" s="262" t="s">
        <v>218</v>
      </c>
      <c r="H51" s="263" t="s">
        <v>75</v>
      </c>
      <c r="I51" s="263" t="s">
        <v>76</v>
      </c>
      <c r="J51" s="263">
        <v>792</v>
      </c>
      <c r="K51" s="264">
        <f>'проверка 2024'!I12</f>
        <v>165</v>
      </c>
      <c r="L51" s="264">
        <f>K51</f>
        <v>165</v>
      </c>
      <c r="M51" s="264">
        <f>L51</f>
        <v>165</v>
      </c>
      <c r="N51" s="265"/>
      <c r="O51" s="266"/>
      <c r="P51" s="265"/>
      <c r="Q51" s="267">
        <v>0.05</v>
      </c>
      <c r="R51" s="268"/>
    </row>
    <row r="52" spans="1:18" s="258" customFormat="1" ht="20.399999999999999" x14ac:dyDescent="0.2">
      <c r="A52" s="412" t="str">
        <f>A40</f>
        <v>801011О.99.0.БВ24ДН82000</v>
      </c>
      <c r="B52" s="413"/>
      <c r="C52" s="262" t="s">
        <v>71</v>
      </c>
      <c r="D52" s="262" t="s">
        <v>71</v>
      </c>
      <c r="E52" s="262" t="s">
        <v>74</v>
      </c>
      <c r="F52" s="262" t="s">
        <v>73</v>
      </c>
      <c r="G52" s="262" t="s">
        <v>218</v>
      </c>
      <c r="H52" s="263" t="s">
        <v>75</v>
      </c>
      <c r="I52" s="263" t="s">
        <v>76</v>
      </c>
      <c r="J52" s="263">
        <v>792</v>
      </c>
      <c r="K52" s="264">
        <f>'проверка 2024'!J12</f>
        <v>628</v>
      </c>
      <c r="L52" s="264">
        <f>K52</f>
        <v>628</v>
      </c>
      <c r="M52" s="264">
        <f>L52</f>
        <v>628</v>
      </c>
      <c r="N52" s="265"/>
      <c r="O52" s="266"/>
      <c r="P52" s="265"/>
      <c r="Q52" s="267">
        <v>0.05</v>
      </c>
      <c r="R52" s="268"/>
    </row>
    <row r="55" spans="1:18" x14ac:dyDescent="0.25">
      <c r="A55" s="188" t="s">
        <v>299</v>
      </c>
    </row>
    <row r="57" spans="1:18" x14ac:dyDescent="0.25">
      <c r="A57" s="354" t="s">
        <v>38</v>
      </c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1:18" x14ac:dyDescent="0.25">
      <c r="A58" s="317" t="s">
        <v>34</v>
      </c>
      <c r="B58" s="354" t="s">
        <v>35</v>
      </c>
      <c r="C58" s="354"/>
      <c r="D58" s="354"/>
      <c r="E58" s="317" t="s">
        <v>36</v>
      </c>
      <c r="F58" s="317" t="s">
        <v>37</v>
      </c>
      <c r="G58" s="354" t="s">
        <v>21</v>
      </c>
      <c r="H58" s="354"/>
      <c r="I58" s="354"/>
      <c r="J58" s="354"/>
      <c r="K58" s="354"/>
      <c r="L58" s="354"/>
      <c r="M58" s="354"/>
    </row>
    <row r="59" spans="1:18" x14ac:dyDescent="0.25">
      <c r="A59" s="318">
        <v>1</v>
      </c>
      <c r="B59" s="411">
        <v>2</v>
      </c>
      <c r="C59" s="411"/>
      <c r="D59" s="411"/>
      <c r="E59" s="318">
        <v>3</v>
      </c>
      <c r="F59" s="318">
        <v>4</v>
      </c>
      <c r="G59" s="411">
        <v>5</v>
      </c>
      <c r="H59" s="411"/>
      <c r="I59" s="411"/>
      <c r="J59" s="411"/>
      <c r="K59" s="411"/>
      <c r="L59" s="411"/>
      <c r="M59" s="411"/>
      <c r="N59" s="256"/>
      <c r="O59" s="256"/>
      <c r="P59" s="256"/>
      <c r="Q59" s="256"/>
    </row>
    <row r="60" spans="1:18" s="270" customFormat="1" ht="33" hidden="1" customHeight="1" x14ac:dyDescent="0.3">
      <c r="A60" s="252"/>
      <c r="B60" s="328"/>
      <c r="C60" s="328"/>
      <c r="D60" s="328"/>
      <c r="E60" s="269"/>
      <c r="F60" s="252"/>
      <c r="G60" s="328"/>
      <c r="H60" s="328"/>
      <c r="I60" s="328"/>
      <c r="J60" s="328"/>
      <c r="K60" s="328"/>
      <c r="L60" s="328"/>
      <c r="M60" s="328"/>
    </row>
    <row r="61" spans="1:18" s="270" customFormat="1" ht="53.25" customHeight="1" x14ac:dyDescent="0.3">
      <c r="A61" s="311" t="s">
        <v>260</v>
      </c>
      <c r="B61" s="328" t="s">
        <v>261</v>
      </c>
      <c r="C61" s="328"/>
      <c r="D61" s="328"/>
      <c r="E61" s="269">
        <v>45279</v>
      </c>
      <c r="F61" s="252" t="s">
        <v>341</v>
      </c>
      <c r="G61" s="328" t="s">
        <v>339</v>
      </c>
      <c r="H61" s="328"/>
      <c r="I61" s="328"/>
      <c r="J61" s="328"/>
      <c r="K61" s="328"/>
      <c r="L61" s="328"/>
      <c r="M61" s="328"/>
      <c r="N61" s="253"/>
      <c r="O61" s="253"/>
      <c r="P61" s="253"/>
    </row>
    <row r="62" spans="1:18" s="270" customFormat="1" ht="48.75" customHeight="1" x14ac:dyDescent="0.3">
      <c r="A62" s="311" t="s">
        <v>260</v>
      </c>
      <c r="B62" s="328" t="s">
        <v>261</v>
      </c>
      <c r="C62" s="328"/>
      <c r="D62" s="328"/>
      <c r="E62" s="269">
        <v>44414</v>
      </c>
      <c r="F62" s="252" t="s">
        <v>313</v>
      </c>
      <c r="G62" s="328" t="s">
        <v>277</v>
      </c>
      <c r="H62" s="328"/>
      <c r="I62" s="328"/>
      <c r="J62" s="328"/>
      <c r="K62" s="328"/>
      <c r="L62" s="328"/>
      <c r="M62" s="328"/>
      <c r="N62" s="253"/>
      <c r="O62" s="253"/>
      <c r="P62" s="253"/>
    </row>
    <row r="63" spans="1:18" hidden="1" x14ac:dyDescent="0.25">
      <c r="A63" s="271"/>
      <c r="B63" s="429"/>
      <c r="C63" s="429"/>
      <c r="D63" s="429"/>
      <c r="E63" s="271"/>
      <c r="F63" s="271"/>
      <c r="G63" s="429"/>
      <c r="H63" s="429"/>
      <c r="I63" s="429"/>
      <c r="J63" s="429"/>
      <c r="K63" s="429"/>
      <c r="L63" s="429"/>
      <c r="M63" s="429"/>
      <c r="N63" s="256"/>
      <c r="O63" s="256"/>
      <c r="P63" s="256"/>
      <c r="Q63" s="256"/>
    </row>
    <row r="66" spans="1:16" x14ac:dyDescent="0.25">
      <c r="A66" s="188" t="s">
        <v>39</v>
      </c>
    </row>
    <row r="68" spans="1:16" x14ac:dyDescent="0.25">
      <c r="A68" s="188" t="s">
        <v>40</v>
      </c>
    </row>
    <row r="69" spans="1:16" ht="13.5" customHeight="1" x14ac:dyDescent="0.25">
      <c r="A69" s="388" t="s">
        <v>241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</row>
    <row r="70" spans="1:16" ht="30" customHeight="1" x14ac:dyDescent="0.25">
      <c r="A70" s="388" t="s">
        <v>242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15"/>
      <c r="O70" s="315"/>
      <c r="P70" s="315"/>
    </row>
    <row r="71" spans="1:16" ht="31.5" customHeight="1" x14ac:dyDescent="0.25">
      <c r="A71" s="388" t="s">
        <v>311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15"/>
      <c r="O71" s="315"/>
      <c r="P71" s="315"/>
    </row>
    <row r="72" spans="1:16" ht="33.75" customHeight="1" x14ac:dyDescent="0.25">
      <c r="A72" s="388" t="s">
        <v>310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15"/>
      <c r="O72" s="315"/>
      <c r="P72" s="315"/>
    </row>
    <row r="73" spans="1:16" ht="36.75" customHeight="1" x14ac:dyDescent="0.25">
      <c r="A73" s="388" t="s">
        <v>312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15"/>
      <c r="O73" s="315"/>
      <c r="P73" s="315"/>
    </row>
    <row r="74" spans="1:16" ht="13.5" customHeight="1" x14ac:dyDescent="0.25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</row>
    <row r="75" spans="1:16" x14ac:dyDescent="0.25">
      <c r="A75" s="410" t="s">
        <v>41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</row>
    <row r="78" spans="1:16" x14ac:dyDescent="0.25">
      <c r="A78" s="188" t="s">
        <v>227</v>
      </c>
    </row>
    <row r="80" spans="1:16" x14ac:dyDescent="0.25">
      <c r="A80" s="354" t="s">
        <v>42</v>
      </c>
      <c r="B80" s="354"/>
      <c r="C80" s="354"/>
      <c r="D80" s="354" t="s">
        <v>43</v>
      </c>
      <c r="E80" s="354"/>
      <c r="F80" s="354"/>
      <c r="G80" s="354"/>
      <c r="H80" s="354" t="s">
        <v>44</v>
      </c>
      <c r="I80" s="354"/>
      <c r="J80" s="354"/>
      <c r="K80" s="354"/>
    </row>
    <row r="81" spans="1:18" x14ac:dyDescent="0.25">
      <c r="A81" s="336">
        <v>1</v>
      </c>
      <c r="B81" s="336"/>
      <c r="C81" s="336"/>
      <c r="D81" s="336">
        <v>2</v>
      </c>
      <c r="E81" s="336"/>
      <c r="F81" s="336"/>
      <c r="G81" s="336"/>
      <c r="H81" s="336">
        <v>3</v>
      </c>
      <c r="I81" s="336"/>
      <c r="J81" s="336"/>
      <c r="K81" s="336"/>
    </row>
    <row r="82" spans="1:18" ht="306" customHeight="1" x14ac:dyDescent="0.25">
      <c r="A82" s="431" t="s">
        <v>205</v>
      </c>
      <c r="B82" s="431"/>
      <c r="C82" s="431"/>
      <c r="D82" s="435" t="s">
        <v>234</v>
      </c>
      <c r="E82" s="436"/>
      <c r="F82" s="436"/>
      <c r="G82" s="436"/>
      <c r="H82" s="437" t="s">
        <v>235</v>
      </c>
      <c r="I82" s="437"/>
      <c r="J82" s="437"/>
      <c r="K82" s="437"/>
    </row>
    <row r="83" spans="1:18" x14ac:dyDescent="0.25">
      <c r="A83" s="430"/>
      <c r="B83" s="430"/>
      <c r="C83" s="430"/>
      <c r="D83" s="430"/>
      <c r="E83" s="430"/>
      <c r="F83" s="430"/>
      <c r="G83" s="430"/>
      <c r="H83" s="430"/>
      <c r="I83" s="430"/>
      <c r="J83" s="430"/>
      <c r="K83" s="430"/>
    </row>
    <row r="84" spans="1:18" hidden="1" x14ac:dyDescent="0.2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</row>
    <row r="85" spans="1:18" x14ac:dyDescent="0.25">
      <c r="A85" s="397" t="s">
        <v>78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</row>
    <row r="87" spans="1:18" x14ac:dyDescent="0.25">
      <c r="A87" s="188" t="s">
        <v>7</v>
      </c>
      <c r="E87" s="389" t="s">
        <v>79</v>
      </c>
      <c r="F87" s="389"/>
      <c r="G87" s="389"/>
      <c r="H87" s="389"/>
      <c r="I87" s="389"/>
      <c r="J87" s="389"/>
      <c r="K87" s="389"/>
      <c r="L87" s="389"/>
      <c r="M87" s="418" t="s">
        <v>296</v>
      </c>
      <c r="N87" s="419"/>
      <c r="O87" s="356" t="s">
        <v>274</v>
      </c>
      <c r="P87" s="356"/>
    </row>
    <row r="88" spans="1:18" x14ac:dyDescent="0.25">
      <c r="A88" s="38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418"/>
      <c r="N88" s="419"/>
      <c r="O88" s="356"/>
      <c r="P88" s="356"/>
    </row>
    <row r="89" spans="1:18" ht="27" customHeight="1" x14ac:dyDescent="0.25">
      <c r="A89" s="188" t="s">
        <v>8</v>
      </c>
      <c r="M89" s="418"/>
      <c r="N89" s="419"/>
      <c r="O89" s="356"/>
      <c r="P89" s="356"/>
    </row>
    <row r="90" spans="1:18" ht="21.75" customHeight="1" x14ac:dyDescent="0.25">
      <c r="A90" s="389" t="s">
        <v>70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</row>
    <row r="91" spans="1:18" x14ac:dyDescent="0.25">
      <c r="A91" s="391"/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8" x14ac:dyDescent="0.25">
      <c r="A92" s="320"/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</row>
    <row r="93" spans="1:18" x14ac:dyDescent="0.25">
      <c r="A93" s="188" t="s">
        <v>12</v>
      </c>
    </row>
    <row r="95" spans="1:18" x14ac:dyDescent="0.25">
      <c r="A95" s="188" t="s">
        <v>265</v>
      </c>
    </row>
    <row r="97" spans="1:18" ht="68.25" customHeight="1" x14ac:dyDescent="0.25">
      <c r="A97" s="331" t="s">
        <v>243</v>
      </c>
      <c r="B97" s="331"/>
      <c r="C97" s="347" t="s">
        <v>288</v>
      </c>
      <c r="D97" s="409"/>
      <c r="E97" s="348"/>
      <c r="F97" s="331" t="s">
        <v>287</v>
      </c>
      <c r="G97" s="331"/>
      <c r="H97" s="331" t="s">
        <v>17</v>
      </c>
      <c r="I97" s="331"/>
      <c r="J97" s="331"/>
      <c r="K97" s="331"/>
      <c r="L97" s="331"/>
      <c r="M97" s="331" t="s">
        <v>18</v>
      </c>
      <c r="N97" s="331"/>
      <c r="O97" s="331"/>
      <c r="P97" s="331"/>
      <c r="Q97" s="328" t="s">
        <v>267</v>
      </c>
      <c r="R97" s="328"/>
    </row>
    <row r="98" spans="1:18" ht="24.75" customHeight="1" x14ac:dyDescent="0.25">
      <c r="A98" s="331"/>
      <c r="B98" s="331"/>
      <c r="C98" s="331" t="s">
        <v>292</v>
      </c>
      <c r="D98" s="331" t="s">
        <v>292</v>
      </c>
      <c r="E98" s="331" t="s">
        <v>292</v>
      </c>
      <c r="F98" s="331" t="s">
        <v>292</v>
      </c>
      <c r="G98" s="331" t="s">
        <v>292</v>
      </c>
      <c r="H98" s="331" t="s">
        <v>245</v>
      </c>
      <c r="I98" s="331"/>
      <c r="J98" s="331" t="s">
        <v>226</v>
      </c>
      <c r="K98" s="331"/>
      <c r="L98" s="331"/>
      <c r="M98" s="339" t="s">
        <v>332</v>
      </c>
      <c r="N98" s="339" t="s">
        <v>333</v>
      </c>
      <c r="O98" s="349" t="s">
        <v>334</v>
      </c>
      <c r="P98" s="350"/>
      <c r="Q98" s="328" t="s">
        <v>229</v>
      </c>
      <c r="R98" s="329" t="s">
        <v>230</v>
      </c>
    </row>
    <row r="99" spans="1:18" ht="26.25" customHeight="1" x14ac:dyDescent="0.25">
      <c r="A99" s="331"/>
      <c r="B99" s="331"/>
      <c r="C99" s="331"/>
      <c r="D99" s="331"/>
      <c r="E99" s="331"/>
      <c r="F99" s="331"/>
      <c r="G99" s="331"/>
      <c r="H99" s="331"/>
      <c r="I99" s="331"/>
      <c r="J99" s="395" t="s">
        <v>246</v>
      </c>
      <c r="K99" s="396"/>
      <c r="L99" s="314" t="s">
        <v>247</v>
      </c>
      <c r="M99" s="340"/>
      <c r="N99" s="340"/>
      <c r="O99" s="351"/>
      <c r="P99" s="352"/>
      <c r="Q99" s="328"/>
      <c r="R99" s="330"/>
    </row>
    <row r="100" spans="1:18" x14ac:dyDescent="0.25">
      <c r="A100" s="390">
        <v>1</v>
      </c>
      <c r="B100" s="390"/>
      <c r="C100" s="316">
        <v>2</v>
      </c>
      <c r="D100" s="316">
        <v>3</v>
      </c>
      <c r="E100" s="316">
        <v>4</v>
      </c>
      <c r="F100" s="316">
        <v>5</v>
      </c>
      <c r="G100" s="316">
        <v>6</v>
      </c>
      <c r="H100" s="390">
        <v>7</v>
      </c>
      <c r="I100" s="390"/>
      <c r="J100" s="395">
        <v>8</v>
      </c>
      <c r="K100" s="396"/>
      <c r="L100" s="316">
        <v>9</v>
      </c>
      <c r="M100" s="316">
        <v>10</v>
      </c>
      <c r="N100" s="316">
        <v>11</v>
      </c>
      <c r="O100" s="390">
        <v>12</v>
      </c>
      <c r="P100" s="390"/>
      <c r="Q100" s="252">
        <v>13</v>
      </c>
      <c r="R100" s="259">
        <v>14</v>
      </c>
    </row>
    <row r="101" spans="1:18" ht="36.75" customHeight="1" x14ac:dyDescent="0.25">
      <c r="A101" s="343" t="s">
        <v>281</v>
      </c>
      <c r="B101" s="344"/>
      <c r="C101" s="337" t="s">
        <v>95</v>
      </c>
      <c r="D101" s="339" t="s">
        <v>72</v>
      </c>
      <c r="E101" s="339"/>
      <c r="F101" s="339" t="s">
        <v>71</v>
      </c>
      <c r="G101" s="339"/>
      <c r="H101" s="347" t="s">
        <v>290</v>
      </c>
      <c r="I101" s="348"/>
      <c r="J101" s="349"/>
      <c r="K101" s="350"/>
      <c r="L101" s="260"/>
      <c r="M101" s="314" t="s">
        <v>283</v>
      </c>
      <c r="N101" s="314" t="s">
        <v>283</v>
      </c>
      <c r="O101" s="331" t="s">
        <v>283</v>
      </c>
      <c r="P101" s="331"/>
      <c r="Q101" s="272"/>
      <c r="R101" s="272"/>
    </row>
    <row r="102" spans="1:18" ht="20.25" customHeight="1" x14ac:dyDescent="0.25">
      <c r="A102" s="345"/>
      <c r="B102" s="346"/>
      <c r="C102" s="338"/>
      <c r="D102" s="340"/>
      <c r="E102" s="340"/>
      <c r="F102" s="340"/>
      <c r="G102" s="340"/>
      <c r="H102" s="341" t="s">
        <v>291</v>
      </c>
      <c r="I102" s="342"/>
      <c r="J102" s="349" t="s">
        <v>97</v>
      </c>
      <c r="K102" s="350"/>
      <c r="L102" s="319">
        <v>744</v>
      </c>
      <c r="M102" s="314" t="s">
        <v>284</v>
      </c>
      <c r="N102" s="314" t="s">
        <v>284</v>
      </c>
      <c r="O102" s="347" t="s">
        <v>284</v>
      </c>
      <c r="P102" s="348"/>
      <c r="Q102" s="272"/>
      <c r="R102" s="272"/>
    </row>
    <row r="103" spans="1:18" ht="42.75" customHeight="1" x14ac:dyDescent="0.25">
      <c r="A103" s="343" t="s">
        <v>282</v>
      </c>
      <c r="B103" s="344"/>
      <c r="C103" s="337" t="s">
        <v>95</v>
      </c>
      <c r="D103" s="339" t="s">
        <v>74</v>
      </c>
      <c r="E103" s="339"/>
      <c r="F103" s="339" t="s">
        <v>71</v>
      </c>
      <c r="G103" s="339"/>
      <c r="H103" s="347" t="s">
        <v>290</v>
      </c>
      <c r="I103" s="348"/>
      <c r="J103" s="349"/>
      <c r="K103" s="350"/>
      <c r="L103" s="260"/>
      <c r="M103" s="314" t="s">
        <v>283</v>
      </c>
      <c r="N103" s="314" t="s">
        <v>283</v>
      </c>
      <c r="O103" s="331" t="s">
        <v>283</v>
      </c>
      <c r="P103" s="331"/>
      <c r="Q103" s="272"/>
      <c r="R103" s="272"/>
    </row>
    <row r="104" spans="1:18" x14ac:dyDescent="0.25">
      <c r="A104" s="345"/>
      <c r="B104" s="346"/>
      <c r="C104" s="338"/>
      <c r="D104" s="340"/>
      <c r="E104" s="340"/>
      <c r="F104" s="340"/>
      <c r="G104" s="340"/>
      <c r="H104" s="341" t="s">
        <v>291</v>
      </c>
      <c r="I104" s="342"/>
      <c r="J104" s="349" t="s">
        <v>97</v>
      </c>
      <c r="K104" s="350"/>
      <c r="L104" s="319">
        <v>744</v>
      </c>
      <c r="M104" s="314" t="s">
        <v>284</v>
      </c>
      <c r="N104" s="314" t="s">
        <v>284</v>
      </c>
      <c r="O104" s="347" t="s">
        <v>284</v>
      </c>
      <c r="P104" s="348"/>
      <c r="Q104" s="272"/>
      <c r="R104" s="272"/>
    </row>
    <row r="105" spans="1:18" ht="37.5" customHeight="1" x14ac:dyDescent="0.25">
      <c r="A105" s="343" t="s">
        <v>278</v>
      </c>
      <c r="B105" s="344"/>
      <c r="C105" s="339" t="s">
        <v>96</v>
      </c>
      <c r="D105" s="339" t="s">
        <v>72</v>
      </c>
      <c r="E105" s="339"/>
      <c r="F105" s="339" t="s">
        <v>71</v>
      </c>
      <c r="G105" s="339"/>
      <c r="H105" s="347" t="s">
        <v>290</v>
      </c>
      <c r="I105" s="348"/>
      <c r="J105" s="349"/>
      <c r="K105" s="350"/>
      <c r="L105" s="260"/>
      <c r="M105" s="314" t="s">
        <v>283</v>
      </c>
      <c r="N105" s="314" t="s">
        <v>283</v>
      </c>
      <c r="O105" s="331" t="s">
        <v>283</v>
      </c>
      <c r="P105" s="331"/>
      <c r="Q105" s="272"/>
      <c r="R105" s="272"/>
    </row>
    <row r="106" spans="1:18" x14ac:dyDescent="0.25">
      <c r="A106" s="345"/>
      <c r="B106" s="346"/>
      <c r="C106" s="340"/>
      <c r="D106" s="340"/>
      <c r="E106" s="340"/>
      <c r="F106" s="340"/>
      <c r="G106" s="340"/>
      <c r="H106" s="341" t="s">
        <v>291</v>
      </c>
      <c r="I106" s="342"/>
      <c r="J106" s="349" t="s">
        <v>97</v>
      </c>
      <c r="K106" s="350"/>
      <c r="L106" s="319">
        <v>744</v>
      </c>
      <c r="M106" s="314" t="s">
        <v>284</v>
      </c>
      <c r="N106" s="314" t="s">
        <v>284</v>
      </c>
      <c r="O106" s="347" t="s">
        <v>284</v>
      </c>
      <c r="P106" s="348"/>
      <c r="Q106" s="272"/>
      <c r="R106" s="272"/>
    </row>
    <row r="107" spans="1:18" ht="43.5" customHeight="1" x14ac:dyDescent="0.25">
      <c r="A107" s="343" t="s">
        <v>275</v>
      </c>
      <c r="B107" s="344"/>
      <c r="C107" s="339" t="s">
        <v>96</v>
      </c>
      <c r="D107" s="339" t="s">
        <v>74</v>
      </c>
      <c r="E107" s="339"/>
      <c r="F107" s="339" t="s">
        <v>71</v>
      </c>
      <c r="G107" s="339"/>
      <c r="H107" s="347" t="s">
        <v>290</v>
      </c>
      <c r="I107" s="348"/>
      <c r="J107" s="349"/>
      <c r="K107" s="350"/>
      <c r="L107" s="260"/>
      <c r="M107" s="314" t="s">
        <v>283</v>
      </c>
      <c r="N107" s="314" t="s">
        <v>283</v>
      </c>
      <c r="O107" s="331" t="s">
        <v>283</v>
      </c>
      <c r="P107" s="331"/>
      <c r="Q107" s="272"/>
      <c r="R107" s="272"/>
    </row>
    <row r="108" spans="1:18" x14ac:dyDescent="0.25">
      <c r="A108" s="345"/>
      <c r="B108" s="346"/>
      <c r="C108" s="340"/>
      <c r="D108" s="340"/>
      <c r="E108" s="340"/>
      <c r="F108" s="340"/>
      <c r="G108" s="340"/>
      <c r="H108" s="341" t="s">
        <v>291</v>
      </c>
      <c r="I108" s="342"/>
      <c r="J108" s="331" t="s">
        <v>97</v>
      </c>
      <c r="K108" s="331"/>
      <c r="L108" s="314">
        <v>744</v>
      </c>
      <c r="M108" s="314" t="s">
        <v>284</v>
      </c>
      <c r="N108" s="314" t="s">
        <v>284</v>
      </c>
      <c r="O108" s="347" t="s">
        <v>284</v>
      </c>
      <c r="P108" s="348"/>
      <c r="Q108" s="272"/>
      <c r="R108" s="272"/>
    </row>
    <row r="109" spans="1:18" s="256" customFormat="1" x14ac:dyDescent="0.25"/>
    <row r="111" spans="1:18" x14ac:dyDescent="0.25">
      <c r="A111" s="188" t="s">
        <v>33</v>
      </c>
    </row>
    <row r="113" spans="1:19" ht="65.25" customHeight="1" x14ac:dyDescent="0.25">
      <c r="A113" s="331" t="s">
        <v>293</v>
      </c>
      <c r="B113" s="331"/>
      <c r="C113" s="347" t="s">
        <v>294</v>
      </c>
      <c r="D113" s="409"/>
      <c r="E113" s="348"/>
      <c r="F113" s="331" t="s">
        <v>295</v>
      </c>
      <c r="G113" s="331"/>
      <c r="H113" s="328" t="s">
        <v>27</v>
      </c>
      <c r="I113" s="328"/>
      <c r="J113" s="328"/>
      <c r="K113" s="328" t="s">
        <v>28</v>
      </c>
      <c r="L113" s="328"/>
      <c r="M113" s="328"/>
      <c r="N113" s="386" t="s">
        <v>262</v>
      </c>
      <c r="O113" s="386"/>
      <c r="P113" s="387"/>
      <c r="Q113" s="328" t="s">
        <v>297</v>
      </c>
      <c r="R113" s="328"/>
    </row>
    <row r="114" spans="1:19" ht="42" customHeight="1" x14ac:dyDescent="0.25">
      <c r="A114" s="331"/>
      <c r="B114" s="331"/>
      <c r="C114" s="331" t="s">
        <v>292</v>
      </c>
      <c r="D114" s="331" t="s">
        <v>292</v>
      </c>
      <c r="E114" s="331" t="s">
        <v>292</v>
      </c>
      <c r="F114" s="331" t="s">
        <v>292</v>
      </c>
      <c r="G114" s="331" t="s">
        <v>292</v>
      </c>
      <c r="H114" s="328" t="s">
        <v>248</v>
      </c>
      <c r="I114" s="328" t="s">
        <v>249</v>
      </c>
      <c r="J114" s="328"/>
      <c r="K114" s="384" t="s">
        <v>332</v>
      </c>
      <c r="L114" s="384" t="s">
        <v>333</v>
      </c>
      <c r="M114" s="384" t="s">
        <v>334</v>
      </c>
      <c r="N114" s="384" t="s">
        <v>332</v>
      </c>
      <c r="O114" s="384" t="s">
        <v>333</v>
      </c>
      <c r="P114" s="384" t="s">
        <v>334</v>
      </c>
      <c r="Q114" s="328" t="s">
        <v>229</v>
      </c>
      <c r="R114" s="329" t="s">
        <v>230</v>
      </c>
    </row>
    <row r="115" spans="1:19" ht="27.75" customHeight="1" x14ac:dyDescent="0.25">
      <c r="A115" s="331"/>
      <c r="B115" s="331"/>
      <c r="C115" s="331"/>
      <c r="D115" s="331"/>
      <c r="E115" s="331"/>
      <c r="F115" s="331"/>
      <c r="G115" s="331"/>
      <c r="H115" s="328"/>
      <c r="I115" s="311" t="s">
        <v>250</v>
      </c>
      <c r="J115" s="311" t="s">
        <v>251</v>
      </c>
      <c r="K115" s="385"/>
      <c r="L115" s="385"/>
      <c r="M115" s="385"/>
      <c r="N115" s="385"/>
      <c r="O115" s="385"/>
      <c r="P115" s="385"/>
      <c r="Q115" s="328"/>
      <c r="R115" s="330"/>
    </row>
    <row r="116" spans="1:19" x14ac:dyDescent="0.25">
      <c r="A116" s="390">
        <v>1</v>
      </c>
      <c r="B116" s="390"/>
      <c r="C116" s="316">
        <v>2</v>
      </c>
      <c r="D116" s="316">
        <v>3</v>
      </c>
      <c r="E116" s="316">
        <v>4</v>
      </c>
      <c r="F116" s="316">
        <v>5</v>
      </c>
      <c r="G116" s="316">
        <v>6</v>
      </c>
      <c r="H116" s="252">
        <v>7</v>
      </c>
      <c r="I116" s="252">
        <v>8</v>
      </c>
      <c r="J116" s="252">
        <v>9</v>
      </c>
      <c r="K116" s="252">
        <v>10</v>
      </c>
      <c r="L116" s="252">
        <v>11</v>
      </c>
      <c r="M116" s="252">
        <v>12</v>
      </c>
      <c r="N116" s="252">
        <v>13</v>
      </c>
      <c r="O116" s="252">
        <v>14</v>
      </c>
      <c r="P116" s="252">
        <v>15</v>
      </c>
      <c r="Q116" s="252">
        <v>16</v>
      </c>
      <c r="R116" s="259">
        <v>17</v>
      </c>
    </row>
    <row r="117" spans="1:19" ht="40.799999999999997" x14ac:dyDescent="0.25">
      <c r="A117" s="392" t="str">
        <f>A101</f>
        <v>853211О.99.0.БВ19АА50000</v>
      </c>
      <c r="B117" s="348"/>
      <c r="C117" s="273" t="s">
        <v>95</v>
      </c>
      <c r="D117" s="273" t="s">
        <v>72</v>
      </c>
      <c r="E117" s="273"/>
      <c r="F117" s="273" t="s">
        <v>71</v>
      </c>
      <c r="G117" s="273"/>
      <c r="H117" s="274" t="s">
        <v>98</v>
      </c>
      <c r="I117" s="274" t="s">
        <v>76</v>
      </c>
      <c r="J117" s="274">
        <v>792</v>
      </c>
      <c r="K117" s="275">
        <f>'проверка 2024'!H28</f>
        <v>165</v>
      </c>
      <c r="L117" s="275">
        <f>K117</f>
        <v>165</v>
      </c>
      <c r="M117" s="275">
        <f>L117</f>
        <v>165</v>
      </c>
      <c r="N117" s="276"/>
      <c r="O117" s="276"/>
      <c r="P117" s="276"/>
      <c r="Q117" s="277">
        <v>0.05</v>
      </c>
      <c r="R117" s="272"/>
    </row>
    <row r="118" spans="1:19" ht="40.799999999999997" x14ac:dyDescent="0.25">
      <c r="A118" s="392" t="str">
        <f>A103</f>
        <v>853211О.99.0.БВ19АА56000</v>
      </c>
      <c r="B118" s="348"/>
      <c r="C118" s="273" t="s">
        <v>95</v>
      </c>
      <c r="D118" s="273" t="s">
        <v>74</v>
      </c>
      <c r="E118" s="273"/>
      <c r="F118" s="273" t="s">
        <v>71</v>
      </c>
      <c r="G118" s="273"/>
      <c r="H118" s="274" t="s">
        <v>98</v>
      </c>
      <c r="I118" s="274" t="s">
        <v>76</v>
      </c>
      <c r="J118" s="274">
        <v>792</v>
      </c>
      <c r="K118" s="275">
        <f>'проверка 2024'!I28</f>
        <v>623</v>
      </c>
      <c r="L118" s="275">
        <f>K118</f>
        <v>623</v>
      </c>
      <c r="M118" s="275">
        <f t="shared" ref="M118" si="0">L118</f>
        <v>623</v>
      </c>
      <c r="N118" s="276"/>
      <c r="O118" s="276"/>
      <c r="P118" s="276"/>
      <c r="Q118" s="277">
        <v>0.05</v>
      </c>
      <c r="R118" s="272"/>
    </row>
    <row r="119" spans="1:19" ht="23.25" customHeight="1" x14ac:dyDescent="0.25">
      <c r="A119" s="392" t="str">
        <f>A105</f>
        <v>853211О.99.0.БВ19АА08000</v>
      </c>
      <c r="B119" s="348"/>
      <c r="C119" s="273" t="s">
        <v>96</v>
      </c>
      <c r="D119" s="273" t="s">
        <v>72</v>
      </c>
      <c r="E119" s="273"/>
      <c r="F119" s="273" t="s">
        <v>71</v>
      </c>
      <c r="G119" s="273"/>
      <c r="H119" s="274" t="s">
        <v>98</v>
      </c>
      <c r="I119" s="274" t="s">
        <v>76</v>
      </c>
      <c r="J119" s="274">
        <v>792</v>
      </c>
      <c r="K119" s="275">
        <f>'проверка 2024'!J28</f>
        <v>0</v>
      </c>
      <c r="L119" s="275">
        <f t="shared" ref="L119:M119" si="1">K119</f>
        <v>0</v>
      </c>
      <c r="M119" s="275">
        <f t="shared" si="1"/>
        <v>0</v>
      </c>
      <c r="N119" s="276"/>
      <c r="O119" s="276"/>
      <c r="P119" s="276"/>
      <c r="Q119" s="277">
        <v>0.05</v>
      </c>
      <c r="R119" s="272"/>
    </row>
    <row r="120" spans="1:19" ht="23.25" customHeight="1" x14ac:dyDescent="0.25">
      <c r="A120" s="392" t="str">
        <f>A107</f>
        <v>853211О.99.0.БВ19АА14000</v>
      </c>
      <c r="B120" s="348"/>
      <c r="C120" s="273" t="s">
        <v>96</v>
      </c>
      <c r="D120" s="273" t="s">
        <v>74</v>
      </c>
      <c r="E120" s="273"/>
      <c r="F120" s="273" t="s">
        <v>71</v>
      </c>
      <c r="G120" s="273"/>
      <c r="H120" s="274" t="s">
        <v>98</v>
      </c>
      <c r="I120" s="274" t="s">
        <v>76</v>
      </c>
      <c r="J120" s="274">
        <v>792</v>
      </c>
      <c r="K120" s="275">
        <f>'проверка 2024'!K28</f>
        <v>5</v>
      </c>
      <c r="L120" s="275">
        <f t="shared" ref="L120:M120" si="2">K120</f>
        <v>5</v>
      </c>
      <c r="M120" s="275">
        <f t="shared" si="2"/>
        <v>5</v>
      </c>
      <c r="N120" s="276"/>
      <c r="O120" s="276"/>
      <c r="P120" s="276"/>
      <c r="Q120" s="277">
        <v>0.05</v>
      </c>
      <c r="R120" s="272"/>
    </row>
    <row r="123" spans="1:19" x14ac:dyDescent="0.25">
      <c r="A123" s="188" t="s">
        <v>299</v>
      </c>
    </row>
    <row r="125" spans="1:19" x14ac:dyDescent="0.25">
      <c r="A125" s="354" t="s">
        <v>38</v>
      </c>
      <c r="B125" s="354"/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</row>
    <row r="126" spans="1:19" x14ac:dyDescent="0.25">
      <c r="A126" s="317" t="s">
        <v>34</v>
      </c>
      <c r="B126" s="354" t="s">
        <v>35</v>
      </c>
      <c r="C126" s="354"/>
      <c r="D126" s="354"/>
      <c r="E126" s="317" t="s">
        <v>36</v>
      </c>
      <c r="F126" s="317" t="s">
        <v>37</v>
      </c>
      <c r="G126" s="354" t="s">
        <v>21</v>
      </c>
      <c r="H126" s="354"/>
      <c r="I126" s="354"/>
      <c r="J126" s="354"/>
      <c r="K126" s="354"/>
      <c r="L126" s="354"/>
      <c r="M126" s="354"/>
    </row>
    <row r="127" spans="1:19" x14ac:dyDescent="0.25">
      <c r="A127" s="321">
        <v>1</v>
      </c>
      <c r="B127" s="336">
        <v>2</v>
      </c>
      <c r="C127" s="336"/>
      <c r="D127" s="336"/>
      <c r="E127" s="321">
        <v>3</v>
      </c>
      <c r="F127" s="321">
        <v>4</v>
      </c>
      <c r="G127" s="411">
        <v>5</v>
      </c>
      <c r="H127" s="411"/>
      <c r="I127" s="411"/>
      <c r="J127" s="411"/>
      <c r="K127" s="411"/>
      <c r="L127" s="411"/>
      <c r="M127" s="411"/>
    </row>
    <row r="128" spans="1:19" ht="45.75" customHeight="1" x14ac:dyDescent="0.25">
      <c r="A128" s="252" t="s">
        <v>203</v>
      </c>
      <c r="B128" s="420" t="s">
        <v>204</v>
      </c>
      <c r="C128" s="386"/>
      <c r="D128" s="387"/>
      <c r="E128" s="269">
        <v>43306</v>
      </c>
      <c r="F128" s="252">
        <v>129</v>
      </c>
      <c r="G128" s="421" t="s">
        <v>276</v>
      </c>
      <c r="H128" s="422"/>
      <c r="I128" s="422"/>
      <c r="J128" s="422"/>
      <c r="K128" s="422"/>
      <c r="L128" s="422"/>
      <c r="M128" s="423"/>
      <c r="N128" s="253"/>
      <c r="O128" s="253"/>
      <c r="P128" s="253"/>
      <c r="Q128" s="256"/>
      <c r="R128" s="256"/>
      <c r="S128" s="256"/>
    </row>
    <row r="129" spans="1:16" s="270" customFormat="1" ht="53.25" hidden="1" customHeight="1" x14ac:dyDescent="0.3">
      <c r="A129" s="311"/>
      <c r="B129" s="328"/>
      <c r="C129" s="328"/>
      <c r="D129" s="328"/>
      <c r="E129" s="269"/>
      <c r="F129" s="252"/>
      <c r="G129" s="328"/>
      <c r="H129" s="328"/>
      <c r="I129" s="328"/>
      <c r="J129" s="328"/>
      <c r="K129" s="328"/>
      <c r="L129" s="328"/>
      <c r="M129" s="328"/>
      <c r="N129" s="253"/>
      <c r="O129" s="253"/>
      <c r="P129" s="253"/>
    </row>
    <row r="130" spans="1:16" s="270" customFormat="1" ht="32.25" hidden="1" customHeight="1" x14ac:dyDescent="0.3">
      <c r="A130" s="311"/>
      <c r="B130" s="328"/>
      <c r="C130" s="328"/>
      <c r="D130" s="328"/>
      <c r="E130" s="269"/>
      <c r="F130" s="252"/>
      <c r="G130" s="328"/>
      <c r="H130" s="328"/>
      <c r="I130" s="328"/>
      <c r="J130" s="328"/>
      <c r="K130" s="328"/>
      <c r="L130" s="328"/>
      <c r="M130" s="328"/>
      <c r="N130" s="253"/>
      <c r="O130" s="253"/>
      <c r="P130" s="253"/>
    </row>
    <row r="133" spans="1:16" x14ac:dyDescent="0.25">
      <c r="A133" s="188" t="s">
        <v>39</v>
      </c>
    </row>
    <row r="135" spans="1:16" x14ac:dyDescent="0.25">
      <c r="A135" s="188" t="s">
        <v>40</v>
      </c>
    </row>
    <row r="136" spans="1:16" ht="13.5" customHeight="1" x14ac:dyDescent="0.25">
      <c r="A136" s="388" t="s">
        <v>241</v>
      </c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</row>
    <row r="137" spans="1:16" ht="30" customHeight="1" x14ac:dyDescent="0.25">
      <c r="A137" s="388" t="s">
        <v>242</v>
      </c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15"/>
      <c r="O137" s="315"/>
      <c r="P137" s="315"/>
    </row>
    <row r="138" spans="1:16" ht="31.5" customHeight="1" x14ac:dyDescent="0.25">
      <c r="A138" s="388" t="s">
        <v>311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15"/>
      <c r="O138" s="315"/>
      <c r="P138" s="315"/>
    </row>
    <row r="139" spans="1:16" ht="33.75" customHeight="1" x14ac:dyDescent="0.25">
      <c r="A139" s="388" t="s">
        <v>310</v>
      </c>
      <c r="B139" s="388"/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15"/>
      <c r="O139" s="315"/>
      <c r="P139" s="315"/>
    </row>
    <row r="140" spans="1:16" ht="36.75" customHeight="1" x14ac:dyDescent="0.25">
      <c r="A140" s="388" t="s">
        <v>312</v>
      </c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15"/>
      <c r="O140" s="315"/>
      <c r="P140" s="315"/>
    </row>
    <row r="141" spans="1:16" x14ac:dyDescent="0.25">
      <c r="A141" s="410" t="s">
        <v>41</v>
      </c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</row>
    <row r="142" spans="1:16" hidden="1" x14ac:dyDescent="0.25"/>
    <row r="143" spans="1:16" hidden="1" x14ac:dyDescent="0.25"/>
    <row r="144" spans="1:16" x14ac:dyDescent="0.25">
      <c r="A144" s="188" t="s">
        <v>227</v>
      </c>
    </row>
    <row r="146" spans="1:16" x14ac:dyDescent="0.25">
      <c r="A146" s="354" t="s">
        <v>42</v>
      </c>
      <c r="B146" s="354"/>
      <c r="C146" s="354"/>
      <c r="D146" s="354" t="s">
        <v>43</v>
      </c>
      <c r="E146" s="354"/>
      <c r="F146" s="354"/>
      <c r="G146" s="354"/>
      <c r="H146" s="354" t="s">
        <v>44</v>
      </c>
      <c r="I146" s="354"/>
      <c r="J146" s="354"/>
      <c r="K146" s="354"/>
    </row>
    <row r="147" spans="1:16" x14ac:dyDescent="0.25">
      <c r="A147" s="336">
        <v>1</v>
      </c>
      <c r="B147" s="336"/>
      <c r="C147" s="336"/>
      <c r="D147" s="336">
        <v>2</v>
      </c>
      <c r="E147" s="336"/>
      <c r="F147" s="336"/>
      <c r="G147" s="336"/>
      <c r="H147" s="336">
        <v>3</v>
      </c>
      <c r="I147" s="336"/>
      <c r="J147" s="336"/>
      <c r="K147" s="336"/>
    </row>
    <row r="148" spans="1:16" ht="325.5" customHeight="1" x14ac:dyDescent="0.25">
      <c r="A148" s="432" t="s">
        <v>205</v>
      </c>
      <c r="B148" s="433"/>
      <c r="C148" s="434"/>
      <c r="D148" s="438" t="s">
        <v>234</v>
      </c>
      <c r="E148" s="439"/>
      <c r="F148" s="439"/>
      <c r="G148" s="440"/>
      <c r="H148" s="424" t="s">
        <v>235</v>
      </c>
      <c r="I148" s="425"/>
      <c r="J148" s="425"/>
      <c r="K148" s="426"/>
    </row>
    <row r="149" spans="1:16" hidden="1" x14ac:dyDescent="0.25">
      <c r="A149" s="407"/>
      <c r="B149" s="391"/>
      <c r="C149" s="408"/>
      <c r="D149" s="407"/>
      <c r="E149" s="391"/>
      <c r="F149" s="391"/>
      <c r="G149" s="408"/>
      <c r="H149" s="407"/>
      <c r="I149" s="391"/>
      <c r="J149" s="391"/>
      <c r="K149" s="408"/>
    </row>
    <row r="150" spans="1:16" hidden="1" x14ac:dyDescent="0.25"/>
    <row r="151" spans="1:16" hidden="1" x14ac:dyDescent="0.25"/>
    <row r="152" spans="1:16" hidden="1" x14ac:dyDescent="0.25">
      <c r="A152" s="397" t="s">
        <v>45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</row>
    <row r="153" spans="1:16" hidden="1" x14ac:dyDescent="0.25">
      <c r="A153" s="397" t="s">
        <v>6</v>
      </c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</row>
    <row r="154" spans="1:16" hidden="1" x14ac:dyDescent="0.25"/>
    <row r="155" spans="1:16" s="278" customFormat="1" hidden="1" x14ac:dyDescent="0.25">
      <c r="A155" s="278" t="s">
        <v>46</v>
      </c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279"/>
      <c r="N155" s="279" t="s">
        <v>9</v>
      </c>
      <c r="O155" s="356"/>
      <c r="P155" s="356"/>
    </row>
    <row r="156" spans="1:16" s="278" customFormat="1" hidden="1" x14ac:dyDescent="0.25">
      <c r="A156" s="371"/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279"/>
      <c r="N156" s="279" t="s">
        <v>10</v>
      </c>
      <c r="O156" s="356"/>
      <c r="P156" s="356"/>
    </row>
    <row r="157" spans="1:16" s="278" customFormat="1" hidden="1" x14ac:dyDescent="0.25">
      <c r="A157" s="278" t="s">
        <v>47</v>
      </c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279" t="s">
        <v>11</v>
      </c>
      <c r="O157" s="356"/>
      <c r="P157" s="356"/>
    </row>
    <row r="158" spans="1:16" s="278" customFormat="1" hidden="1" x14ac:dyDescent="0.25">
      <c r="A158" s="371"/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280"/>
    </row>
    <row r="159" spans="1:16" s="278" customFormat="1" hidden="1" x14ac:dyDescent="0.25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</row>
    <row r="160" spans="1:16" s="278" customFormat="1" hidden="1" x14ac:dyDescent="0.25">
      <c r="A160" s="278" t="s">
        <v>48</v>
      </c>
    </row>
    <row r="161" spans="1:16" s="278" customFormat="1" hidden="1" x14ac:dyDescent="0.25"/>
    <row r="162" spans="1:16" s="278" customFormat="1" hidden="1" x14ac:dyDescent="0.25">
      <c r="A162" s="278" t="s">
        <v>49</v>
      </c>
    </row>
    <row r="163" spans="1:16" s="282" customFormat="1" hidden="1" x14ac:dyDescent="0.25"/>
    <row r="164" spans="1:16" s="282" customFormat="1" ht="67.5" hidden="1" customHeight="1" x14ac:dyDescent="0.25">
      <c r="A164" s="359" t="s">
        <v>15</v>
      </c>
      <c r="B164" s="359"/>
      <c r="C164" s="372" t="s">
        <v>50</v>
      </c>
      <c r="D164" s="373"/>
      <c r="E164" s="374"/>
      <c r="F164" s="359" t="s">
        <v>51</v>
      </c>
      <c r="G164" s="359"/>
      <c r="H164" s="359" t="s">
        <v>52</v>
      </c>
      <c r="I164" s="359"/>
      <c r="J164" s="359"/>
      <c r="K164" s="359"/>
      <c r="L164" s="359"/>
      <c r="M164" s="359" t="s">
        <v>53</v>
      </c>
      <c r="N164" s="359"/>
      <c r="O164" s="359"/>
      <c r="P164" s="359"/>
    </row>
    <row r="165" spans="1:16" s="282" customFormat="1" ht="24.75" hidden="1" customHeight="1" x14ac:dyDescent="0.25">
      <c r="A165" s="359"/>
      <c r="B165" s="359"/>
      <c r="C165" s="359" t="s">
        <v>16</v>
      </c>
      <c r="D165" s="359" t="s">
        <v>16</v>
      </c>
      <c r="E165" s="359" t="s">
        <v>16</v>
      </c>
      <c r="F165" s="359" t="s">
        <v>16</v>
      </c>
      <c r="G165" s="359" t="s">
        <v>16</v>
      </c>
      <c r="H165" s="359" t="s">
        <v>22</v>
      </c>
      <c r="I165" s="359"/>
      <c r="J165" s="359" t="s">
        <v>19</v>
      </c>
      <c r="K165" s="359"/>
      <c r="L165" s="359"/>
      <c r="M165" s="375" t="s">
        <v>23</v>
      </c>
      <c r="N165" s="375" t="s">
        <v>24</v>
      </c>
      <c r="O165" s="365" t="s">
        <v>25</v>
      </c>
      <c r="P165" s="366"/>
    </row>
    <row r="166" spans="1:16" s="282" customFormat="1" ht="26.25" hidden="1" customHeight="1" x14ac:dyDescent="0.25">
      <c r="A166" s="359"/>
      <c r="B166" s="359"/>
      <c r="C166" s="359"/>
      <c r="D166" s="359"/>
      <c r="E166" s="359"/>
      <c r="F166" s="359"/>
      <c r="G166" s="359"/>
      <c r="H166" s="359"/>
      <c r="I166" s="359"/>
      <c r="J166" s="369" t="s">
        <v>21</v>
      </c>
      <c r="K166" s="370"/>
      <c r="L166" s="312" t="s">
        <v>20</v>
      </c>
      <c r="M166" s="376"/>
      <c r="N166" s="376"/>
      <c r="O166" s="367"/>
      <c r="P166" s="368"/>
    </row>
    <row r="167" spans="1:16" s="282" customFormat="1" hidden="1" x14ac:dyDescent="0.25">
      <c r="A167" s="442">
        <v>1</v>
      </c>
      <c r="B167" s="442"/>
      <c r="C167" s="313">
        <v>2</v>
      </c>
      <c r="D167" s="313">
        <v>3</v>
      </c>
      <c r="E167" s="313">
        <v>4</v>
      </c>
      <c r="F167" s="313">
        <v>5</v>
      </c>
      <c r="G167" s="313">
        <v>6</v>
      </c>
      <c r="H167" s="442">
        <v>7</v>
      </c>
      <c r="I167" s="442"/>
      <c r="J167" s="427">
        <v>8</v>
      </c>
      <c r="K167" s="428"/>
      <c r="L167" s="313">
        <v>9</v>
      </c>
      <c r="M167" s="313">
        <v>10</v>
      </c>
      <c r="N167" s="313">
        <v>11</v>
      </c>
      <c r="O167" s="441">
        <v>12</v>
      </c>
      <c r="P167" s="441"/>
    </row>
    <row r="168" spans="1:16" s="282" customFormat="1" hidden="1" x14ac:dyDescent="0.25">
      <c r="A168" s="360"/>
      <c r="B168" s="361"/>
      <c r="C168" s="283"/>
      <c r="D168" s="283"/>
      <c r="E168" s="283"/>
      <c r="F168" s="283"/>
      <c r="G168" s="283"/>
      <c r="H168" s="360"/>
      <c r="I168" s="361"/>
      <c r="J168" s="360"/>
      <c r="K168" s="361"/>
      <c r="L168" s="283"/>
      <c r="M168" s="283"/>
      <c r="N168" s="283"/>
      <c r="O168" s="360"/>
      <c r="P168" s="361"/>
    </row>
    <row r="169" spans="1:16" s="282" customFormat="1" hidden="1" x14ac:dyDescent="0.25">
      <c r="A169" s="360"/>
      <c r="B169" s="361"/>
      <c r="C169" s="283"/>
      <c r="D169" s="283"/>
      <c r="E169" s="283"/>
      <c r="F169" s="283"/>
      <c r="G169" s="283"/>
      <c r="H169" s="360"/>
      <c r="I169" s="361"/>
      <c r="J169" s="360"/>
      <c r="K169" s="361"/>
      <c r="L169" s="283"/>
      <c r="M169" s="283"/>
      <c r="N169" s="283"/>
      <c r="O169" s="360"/>
      <c r="P169" s="361"/>
    </row>
    <row r="170" spans="1:16" s="282" customFormat="1" hidden="1" x14ac:dyDescent="0.25">
      <c r="A170" s="360"/>
      <c r="B170" s="361"/>
      <c r="C170" s="283"/>
      <c r="D170" s="283"/>
      <c r="E170" s="283"/>
      <c r="F170" s="283"/>
      <c r="G170" s="283"/>
      <c r="H170" s="360"/>
      <c r="I170" s="361"/>
      <c r="J170" s="360"/>
      <c r="K170" s="361"/>
      <c r="L170" s="283"/>
      <c r="M170" s="283"/>
      <c r="N170" s="283"/>
      <c r="O170" s="360"/>
      <c r="P170" s="361"/>
    </row>
    <row r="171" spans="1:16" s="282" customFormat="1" hidden="1" x14ac:dyDescent="0.25">
      <c r="A171" s="360"/>
      <c r="B171" s="361"/>
      <c r="C171" s="283"/>
      <c r="D171" s="283"/>
      <c r="E171" s="283"/>
      <c r="F171" s="283"/>
      <c r="G171" s="283"/>
      <c r="H171" s="360"/>
      <c r="I171" s="361"/>
      <c r="J171" s="360"/>
      <c r="K171" s="361"/>
      <c r="L171" s="283"/>
      <c r="M171" s="283"/>
      <c r="N171" s="283"/>
      <c r="O171" s="360"/>
      <c r="P171" s="361"/>
    </row>
    <row r="172" spans="1:16" s="282" customFormat="1" hidden="1" x14ac:dyDescent="0.25">
      <c r="A172" s="360"/>
      <c r="B172" s="361"/>
      <c r="C172" s="283"/>
      <c r="D172" s="283"/>
      <c r="E172" s="283"/>
      <c r="F172" s="283"/>
      <c r="G172" s="283"/>
      <c r="H172" s="360"/>
      <c r="I172" s="361"/>
      <c r="J172" s="360"/>
      <c r="K172" s="361"/>
      <c r="L172" s="283"/>
      <c r="M172" s="283"/>
      <c r="N172" s="283"/>
      <c r="O172" s="360"/>
      <c r="P172" s="361"/>
    </row>
    <row r="173" spans="1:16" s="282" customFormat="1" hidden="1" x14ac:dyDescent="0.25">
      <c r="A173" s="360"/>
      <c r="B173" s="361"/>
      <c r="C173" s="283"/>
      <c r="D173" s="283"/>
      <c r="E173" s="283"/>
      <c r="F173" s="283"/>
      <c r="G173" s="283"/>
      <c r="H173" s="360"/>
      <c r="I173" s="361"/>
      <c r="J173" s="360"/>
      <c r="K173" s="361"/>
      <c r="L173" s="283"/>
      <c r="M173" s="283"/>
      <c r="N173" s="283"/>
      <c r="O173" s="360"/>
      <c r="P173" s="361"/>
    </row>
    <row r="174" spans="1:16" s="282" customFormat="1" hidden="1" x14ac:dyDescent="0.25">
      <c r="A174" s="360"/>
      <c r="B174" s="361"/>
      <c r="C174" s="283"/>
      <c r="D174" s="283"/>
      <c r="E174" s="283"/>
      <c r="F174" s="283"/>
      <c r="G174" s="283"/>
      <c r="H174" s="360"/>
      <c r="I174" s="361"/>
      <c r="J174" s="360"/>
      <c r="K174" s="361"/>
      <c r="L174" s="283"/>
      <c r="M174" s="283"/>
      <c r="N174" s="283"/>
      <c r="O174" s="360"/>
      <c r="P174" s="361"/>
    </row>
    <row r="175" spans="1:16" s="282" customFormat="1" hidden="1" x14ac:dyDescent="0.25">
      <c r="A175" s="360"/>
      <c r="B175" s="361"/>
      <c r="C175" s="283"/>
      <c r="D175" s="283"/>
      <c r="E175" s="283"/>
      <c r="F175" s="283"/>
      <c r="G175" s="283"/>
      <c r="H175" s="360"/>
      <c r="I175" s="361"/>
      <c r="J175" s="360"/>
      <c r="K175" s="361"/>
      <c r="L175" s="283"/>
      <c r="M175" s="283"/>
      <c r="N175" s="283"/>
      <c r="O175" s="360"/>
      <c r="P175" s="361"/>
    </row>
    <row r="176" spans="1:16" s="282" customFormat="1" hidden="1" x14ac:dyDescent="0.25"/>
    <row r="177" spans="1:16" s="278" customFormat="1" hidden="1" x14ac:dyDescent="0.25">
      <c r="A177" s="278" t="s">
        <v>54</v>
      </c>
    </row>
    <row r="178" spans="1:16" s="278" customFormat="1" hidden="1" x14ac:dyDescent="0.25">
      <c r="A178" s="278" t="s">
        <v>26</v>
      </c>
      <c r="D178" s="356"/>
    </row>
    <row r="179" spans="1:16" s="278" customFormat="1" hidden="1" x14ac:dyDescent="0.25">
      <c r="D179" s="356"/>
    </row>
    <row r="180" spans="1:16" s="278" customFormat="1" hidden="1" x14ac:dyDescent="0.25"/>
    <row r="181" spans="1:16" s="278" customFormat="1" hidden="1" x14ac:dyDescent="0.25">
      <c r="A181" s="278" t="s">
        <v>55</v>
      </c>
    </row>
    <row r="182" spans="1:16" s="278" customFormat="1" hidden="1" x14ac:dyDescent="0.25"/>
    <row r="183" spans="1:16" s="278" customFormat="1" ht="39.75" hidden="1" customHeight="1" x14ac:dyDescent="0.25">
      <c r="A183" s="359" t="s">
        <v>15</v>
      </c>
      <c r="B183" s="359" t="s">
        <v>50</v>
      </c>
      <c r="C183" s="359"/>
      <c r="D183" s="359"/>
      <c r="E183" s="372" t="s">
        <v>58</v>
      </c>
      <c r="F183" s="373"/>
      <c r="G183" s="374"/>
      <c r="H183" s="359" t="s">
        <v>56</v>
      </c>
      <c r="I183" s="359"/>
      <c r="J183" s="359"/>
      <c r="K183" s="359" t="s">
        <v>57</v>
      </c>
      <c r="L183" s="359"/>
      <c r="M183" s="359"/>
      <c r="N183" s="355"/>
      <c r="O183" s="355"/>
      <c r="P183" s="355"/>
    </row>
    <row r="184" spans="1:16" s="278" customFormat="1" ht="42" hidden="1" customHeight="1" x14ac:dyDescent="0.25">
      <c r="A184" s="359"/>
      <c r="B184" s="359" t="s">
        <v>16</v>
      </c>
      <c r="C184" s="359" t="s">
        <v>16</v>
      </c>
      <c r="D184" s="359" t="s">
        <v>16</v>
      </c>
      <c r="E184" s="374" t="s">
        <v>16</v>
      </c>
      <c r="F184" s="359" t="s">
        <v>16</v>
      </c>
      <c r="G184" s="359" t="s">
        <v>16</v>
      </c>
      <c r="H184" s="359" t="s">
        <v>22</v>
      </c>
      <c r="I184" s="359" t="s">
        <v>19</v>
      </c>
      <c r="J184" s="359"/>
      <c r="K184" s="359" t="s">
        <v>23</v>
      </c>
      <c r="L184" s="359" t="s">
        <v>24</v>
      </c>
      <c r="M184" s="359" t="s">
        <v>25</v>
      </c>
      <c r="N184" s="355"/>
      <c r="O184" s="355"/>
      <c r="P184" s="355"/>
    </row>
    <row r="185" spans="1:16" s="278" customFormat="1" ht="27.75" hidden="1" customHeight="1" x14ac:dyDescent="0.25">
      <c r="A185" s="359"/>
      <c r="B185" s="359"/>
      <c r="C185" s="359"/>
      <c r="D185" s="359"/>
      <c r="E185" s="374"/>
      <c r="F185" s="359"/>
      <c r="G185" s="359"/>
      <c r="H185" s="359"/>
      <c r="I185" s="323" t="s">
        <v>29</v>
      </c>
      <c r="J185" s="312" t="s">
        <v>20</v>
      </c>
      <c r="K185" s="359"/>
      <c r="L185" s="359"/>
      <c r="M185" s="359"/>
      <c r="N185" s="355"/>
      <c r="O185" s="355"/>
      <c r="P185" s="355"/>
    </row>
    <row r="186" spans="1:16" s="278" customFormat="1" hidden="1" x14ac:dyDescent="0.25">
      <c r="A186" s="324">
        <v>1</v>
      </c>
      <c r="B186" s="324">
        <v>2</v>
      </c>
      <c r="C186" s="324">
        <v>3</v>
      </c>
      <c r="D186" s="324">
        <v>4</v>
      </c>
      <c r="E186" s="313">
        <v>4</v>
      </c>
      <c r="F186" s="313">
        <v>5</v>
      </c>
      <c r="G186" s="313">
        <v>6</v>
      </c>
      <c r="H186" s="313">
        <v>7</v>
      </c>
      <c r="I186" s="313">
        <v>8</v>
      </c>
      <c r="J186" s="313">
        <v>9</v>
      </c>
      <c r="K186" s="313">
        <v>10</v>
      </c>
      <c r="L186" s="313">
        <v>11</v>
      </c>
      <c r="M186" s="313">
        <v>12</v>
      </c>
      <c r="N186" s="284"/>
      <c r="O186" s="285"/>
      <c r="P186" s="285"/>
    </row>
    <row r="187" spans="1:16" s="278" customFormat="1" hidden="1" x14ac:dyDescent="0.25">
      <c r="A187" s="286"/>
      <c r="B187" s="286"/>
      <c r="C187" s="283"/>
      <c r="D187" s="283"/>
      <c r="E187" s="283"/>
      <c r="F187" s="283"/>
      <c r="G187" s="283"/>
      <c r="H187" s="286"/>
      <c r="I187" s="286"/>
      <c r="J187" s="283"/>
      <c r="K187" s="283"/>
      <c r="L187" s="283"/>
      <c r="M187" s="283"/>
      <c r="N187" s="287"/>
      <c r="O187" s="280"/>
      <c r="P187" s="280"/>
    </row>
    <row r="188" spans="1:16" s="278" customFormat="1" hidden="1" x14ac:dyDescent="0.25">
      <c r="A188" s="286"/>
      <c r="B188" s="286"/>
      <c r="C188" s="283"/>
      <c r="D188" s="283"/>
      <c r="E188" s="283"/>
      <c r="F188" s="283"/>
      <c r="G188" s="283"/>
      <c r="H188" s="286"/>
      <c r="I188" s="286"/>
      <c r="J188" s="283"/>
      <c r="K188" s="283"/>
      <c r="L188" s="283"/>
      <c r="M188" s="283"/>
      <c r="N188" s="287"/>
      <c r="O188" s="280"/>
      <c r="P188" s="280"/>
    </row>
    <row r="189" spans="1:16" s="278" customFormat="1" hidden="1" x14ac:dyDescent="0.25">
      <c r="A189" s="286"/>
      <c r="B189" s="286"/>
      <c r="C189" s="283"/>
      <c r="D189" s="283"/>
      <c r="E189" s="283"/>
      <c r="F189" s="283"/>
      <c r="G189" s="283"/>
      <c r="H189" s="286"/>
      <c r="I189" s="286"/>
      <c r="J189" s="283"/>
      <c r="K189" s="283"/>
      <c r="L189" s="283"/>
      <c r="M189" s="283"/>
      <c r="N189" s="287"/>
      <c r="O189" s="280"/>
      <c r="P189" s="280"/>
    </row>
    <row r="190" spans="1:16" s="278" customFormat="1" hidden="1" x14ac:dyDescent="0.25">
      <c r="A190" s="286"/>
      <c r="B190" s="286"/>
      <c r="C190" s="283"/>
      <c r="D190" s="283"/>
      <c r="E190" s="283"/>
      <c r="F190" s="283"/>
      <c r="G190" s="283"/>
      <c r="H190" s="286"/>
      <c r="I190" s="286"/>
      <c r="J190" s="283"/>
      <c r="K190" s="283"/>
      <c r="L190" s="283"/>
      <c r="M190" s="283"/>
      <c r="N190" s="287"/>
      <c r="O190" s="280"/>
      <c r="P190" s="280"/>
    </row>
    <row r="191" spans="1:16" s="278" customFormat="1" hidden="1" x14ac:dyDescent="0.25">
      <c r="A191" s="286"/>
      <c r="B191" s="286"/>
      <c r="C191" s="283"/>
      <c r="D191" s="283"/>
      <c r="E191" s="283"/>
      <c r="F191" s="283"/>
      <c r="G191" s="283"/>
      <c r="H191" s="286"/>
      <c r="I191" s="286"/>
      <c r="J191" s="283"/>
      <c r="K191" s="283"/>
      <c r="L191" s="283"/>
      <c r="M191" s="283"/>
      <c r="N191" s="287"/>
      <c r="O191" s="280"/>
      <c r="P191" s="280"/>
    </row>
    <row r="192" spans="1:16" s="278" customFormat="1" hidden="1" x14ac:dyDescent="0.25">
      <c r="A192" s="286"/>
      <c r="B192" s="286"/>
      <c r="C192" s="283"/>
      <c r="D192" s="283"/>
      <c r="E192" s="283"/>
      <c r="F192" s="283"/>
      <c r="G192" s="283"/>
      <c r="H192" s="286"/>
      <c r="I192" s="286"/>
      <c r="J192" s="283"/>
      <c r="K192" s="283"/>
      <c r="L192" s="283"/>
      <c r="M192" s="283"/>
      <c r="N192" s="287"/>
      <c r="O192" s="280"/>
      <c r="P192" s="280"/>
    </row>
    <row r="193" spans="1:16" s="278" customFormat="1" hidden="1" x14ac:dyDescent="0.25">
      <c r="A193" s="286"/>
      <c r="B193" s="286"/>
      <c r="C193" s="283"/>
      <c r="D193" s="283"/>
      <c r="E193" s="283"/>
      <c r="F193" s="283"/>
      <c r="G193" s="283"/>
      <c r="H193" s="286"/>
      <c r="I193" s="286"/>
      <c r="J193" s="283"/>
      <c r="K193" s="283"/>
      <c r="L193" s="283"/>
      <c r="M193" s="283"/>
      <c r="N193" s="287"/>
      <c r="O193" s="280"/>
      <c r="P193" s="280"/>
    </row>
    <row r="194" spans="1:16" s="278" customFormat="1" hidden="1" x14ac:dyDescent="0.25">
      <c r="A194" s="286"/>
      <c r="B194" s="286"/>
      <c r="C194" s="283"/>
      <c r="D194" s="283"/>
      <c r="E194" s="283"/>
      <c r="F194" s="283"/>
      <c r="G194" s="283"/>
      <c r="H194" s="286"/>
      <c r="I194" s="286"/>
      <c r="J194" s="283"/>
      <c r="K194" s="283"/>
      <c r="L194" s="283"/>
      <c r="M194" s="283"/>
      <c r="N194" s="287"/>
      <c r="O194" s="280"/>
      <c r="P194" s="280"/>
    </row>
    <row r="195" spans="1:16" s="278" customFormat="1" hidden="1" x14ac:dyDescent="0.25"/>
    <row r="196" spans="1:16" s="278" customFormat="1" hidden="1" x14ac:dyDescent="0.25">
      <c r="A196" s="278" t="s">
        <v>59</v>
      </c>
    </row>
    <row r="197" spans="1:16" s="278" customFormat="1" hidden="1" x14ac:dyDescent="0.25">
      <c r="A197" s="278" t="s">
        <v>26</v>
      </c>
      <c r="D197" s="356"/>
    </row>
    <row r="198" spans="1:16" s="278" customFormat="1" hidden="1" x14ac:dyDescent="0.25">
      <c r="D198" s="356"/>
    </row>
    <row r="199" spans="1:16" s="278" customFormat="1" hidden="1" x14ac:dyDescent="0.25">
      <c r="A199" s="288" t="s">
        <v>30</v>
      </c>
    </row>
    <row r="200" spans="1:16" s="278" customFormat="1" hidden="1" x14ac:dyDescent="0.25">
      <c r="A200" s="278" t="s">
        <v>31</v>
      </c>
    </row>
    <row r="201" spans="1:16" s="278" customFormat="1" hidden="1" x14ac:dyDescent="0.25">
      <c r="A201" s="278" t="s">
        <v>32</v>
      </c>
    </row>
    <row r="202" spans="1:16" s="282" customFormat="1" hidden="1" x14ac:dyDescent="0.25"/>
    <row r="203" spans="1:16" s="282" customFormat="1" hidden="1" x14ac:dyDescent="0.25"/>
    <row r="204" spans="1:16" s="282" customFormat="1" x14ac:dyDescent="0.25"/>
    <row r="205" spans="1:16" s="282" customFormat="1" x14ac:dyDescent="0.25">
      <c r="A205" s="397" t="s">
        <v>304</v>
      </c>
      <c r="B205" s="397"/>
      <c r="C205" s="397"/>
      <c r="D205" s="397"/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7"/>
      <c r="P205" s="397"/>
    </row>
    <row r="206" spans="1:16" s="282" customFormat="1" x14ac:dyDescent="0.25">
      <c r="A206" s="322"/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</row>
    <row r="207" spans="1:16" s="282" customFormat="1" x14ac:dyDescent="0.25">
      <c r="A207" s="289" t="s">
        <v>228</v>
      </c>
      <c r="B207" s="322"/>
      <c r="C207" s="322"/>
      <c r="D207" s="322"/>
      <c r="E207" s="322"/>
      <c r="F207" s="322"/>
      <c r="G207" s="322"/>
      <c r="H207" s="255"/>
      <c r="I207" s="383"/>
      <c r="J207" s="383"/>
      <c r="K207" s="383"/>
      <c r="L207" s="383"/>
      <c r="M207" s="383"/>
      <c r="N207" s="383"/>
      <c r="O207" s="383"/>
      <c r="P207" s="322"/>
    </row>
    <row r="208" spans="1:16" s="282" customFormat="1" ht="92.25" customHeight="1" x14ac:dyDescent="0.25">
      <c r="A208" s="357" t="s">
        <v>236</v>
      </c>
      <c r="B208" s="357"/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22"/>
    </row>
    <row r="209" spans="1:16" s="282" customFormat="1" ht="8.25" customHeight="1" x14ac:dyDescent="0.25">
      <c r="A209" s="322"/>
      <c r="B209" s="322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</row>
    <row r="210" spans="1:16" s="282" customFormat="1" x14ac:dyDescent="0.25">
      <c r="A210" s="289" t="s">
        <v>60</v>
      </c>
      <c r="B210" s="322"/>
      <c r="C210" s="322"/>
      <c r="D210" s="322"/>
      <c r="E210" s="322"/>
      <c r="F210" s="322"/>
      <c r="G210" s="322"/>
      <c r="H210" s="322"/>
      <c r="I210" s="322"/>
      <c r="J210" s="383"/>
      <c r="K210" s="383"/>
      <c r="L210" s="383"/>
      <c r="M210" s="383"/>
      <c r="N210" s="383"/>
      <c r="O210" s="383"/>
      <c r="P210" s="322"/>
    </row>
    <row r="211" spans="1:16" s="282" customFormat="1" ht="48" customHeight="1" x14ac:dyDescent="0.25">
      <c r="A211" s="357" t="s">
        <v>237</v>
      </c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22"/>
    </row>
    <row r="212" spans="1:16" s="282" customFormat="1" x14ac:dyDescent="0.25">
      <c r="A212" s="322"/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</row>
    <row r="213" spans="1:16" s="278" customFormat="1" x14ac:dyDescent="0.25">
      <c r="A213" s="278" t="s">
        <v>300</v>
      </c>
    </row>
    <row r="214" spans="1:16" s="278" customFormat="1" x14ac:dyDescent="0.25"/>
    <row r="215" spans="1:16" s="278" customFormat="1" ht="46.5" customHeight="1" x14ac:dyDescent="0.25">
      <c r="A215" s="356" t="s">
        <v>61</v>
      </c>
      <c r="B215" s="356"/>
      <c r="C215" s="356"/>
      <c r="D215" s="356" t="s">
        <v>62</v>
      </c>
      <c r="E215" s="356"/>
      <c r="F215" s="356"/>
      <c r="G215" s="356"/>
      <c r="H215" s="414" t="s">
        <v>225</v>
      </c>
      <c r="I215" s="414"/>
      <c r="J215" s="414"/>
      <c r="K215" s="414"/>
      <c r="L215" s="414"/>
      <c r="M215" s="414"/>
    </row>
    <row r="216" spans="1:16" s="278" customFormat="1" x14ac:dyDescent="0.25">
      <c r="A216" s="362">
        <v>1</v>
      </c>
      <c r="B216" s="362"/>
      <c r="C216" s="362"/>
      <c r="D216" s="362">
        <v>2</v>
      </c>
      <c r="E216" s="362"/>
      <c r="F216" s="362"/>
      <c r="G216" s="362"/>
      <c r="H216" s="362">
        <v>3</v>
      </c>
      <c r="I216" s="362"/>
      <c r="J216" s="362"/>
      <c r="K216" s="362"/>
      <c r="L216" s="362"/>
      <c r="M216" s="362"/>
    </row>
    <row r="217" spans="1:16" s="278" customFormat="1" x14ac:dyDescent="0.25">
      <c r="A217" s="377" t="s">
        <v>238</v>
      </c>
      <c r="B217" s="371"/>
      <c r="C217" s="378"/>
      <c r="D217" s="379" t="s">
        <v>239</v>
      </c>
      <c r="E217" s="380"/>
      <c r="F217" s="380"/>
      <c r="G217" s="381"/>
      <c r="H217" s="356" t="s">
        <v>204</v>
      </c>
      <c r="I217" s="356"/>
      <c r="J217" s="356"/>
      <c r="K217" s="356"/>
      <c r="L217" s="356"/>
      <c r="M217" s="356"/>
    </row>
    <row r="218" spans="1:16" s="278" customFormat="1" hidden="1" x14ac:dyDescent="0.25">
      <c r="A218" s="360"/>
      <c r="B218" s="382"/>
      <c r="C218" s="361"/>
      <c r="D218" s="360"/>
      <c r="E218" s="382"/>
      <c r="F218" s="382"/>
      <c r="G218" s="361"/>
      <c r="H218" s="356"/>
      <c r="I218" s="356"/>
      <c r="J218" s="356"/>
      <c r="K218" s="356"/>
      <c r="L218" s="356"/>
      <c r="M218" s="356"/>
    </row>
    <row r="219" spans="1:16" s="282" customFormat="1" x14ac:dyDescent="0.25"/>
    <row r="220" spans="1:16" s="282" customFormat="1" x14ac:dyDescent="0.25"/>
    <row r="221" spans="1:16" ht="63" customHeight="1" x14ac:dyDescent="0.25">
      <c r="A221" s="188" t="s">
        <v>63</v>
      </c>
      <c r="G221" s="415" t="s">
        <v>231</v>
      </c>
      <c r="H221" s="415"/>
      <c r="I221" s="415"/>
      <c r="J221" s="415"/>
      <c r="K221" s="415"/>
      <c r="L221" s="415"/>
      <c r="M221" s="415"/>
      <c r="N221" s="415"/>
      <c r="O221" s="415"/>
    </row>
    <row r="222" spans="1:16" x14ac:dyDescent="0.25">
      <c r="A222" s="188" t="s">
        <v>64</v>
      </c>
      <c r="H222" s="383" t="s">
        <v>216</v>
      </c>
      <c r="I222" s="383"/>
      <c r="J222" s="383"/>
      <c r="K222" s="383"/>
      <c r="L222" s="383"/>
      <c r="M222" s="383"/>
      <c r="N222" s="383"/>
      <c r="O222" s="383"/>
    </row>
    <row r="223" spans="1:16" ht="28.5" customHeight="1" x14ac:dyDescent="0.25">
      <c r="A223" s="188" t="s">
        <v>65</v>
      </c>
      <c r="G223" s="416" t="s">
        <v>232</v>
      </c>
      <c r="H223" s="417"/>
      <c r="I223" s="417"/>
      <c r="J223" s="417"/>
      <c r="K223" s="417"/>
      <c r="L223" s="417"/>
      <c r="M223" s="417"/>
      <c r="N223" s="417"/>
      <c r="O223" s="417"/>
    </row>
    <row r="224" spans="1:16" ht="17.25" customHeight="1" x14ac:dyDescent="0.25">
      <c r="A224" s="188" t="s">
        <v>240</v>
      </c>
      <c r="G224" s="325"/>
      <c r="H224" s="290"/>
      <c r="I224" s="290"/>
      <c r="J224" s="290"/>
      <c r="K224" s="290"/>
      <c r="L224" s="290"/>
      <c r="M224" s="290"/>
      <c r="N224" s="290"/>
      <c r="O224" s="290"/>
    </row>
    <row r="225" spans="1:18" ht="17.25" customHeight="1" x14ac:dyDescent="0.25">
      <c r="G225" s="325"/>
      <c r="H225" s="290"/>
      <c r="I225" s="290"/>
      <c r="J225" s="290"/>
      <c r="K225" s="290"/>
      <c r="L225" s="290"/>
      <c r="M225" s="290"/>
      <c r="N225" s="290"/>
      <c r="O225" s="290"/>
    </row>
    <row r="226" spans="1:18" x14ac:dyDescent="0.25">
      <c r="A226" s="188" t="s">
        <v>66</v>
      </c>
      <c r="G226" s="383"/>
      <c r="H226" s="391"/>
      <c r="I226" s="391"/>
      <c r="J226" s="391"/>
      <c r="K226" s="391"/>
      <c r="L226" s="391"/>
      <c r="M226" s="391"/>
      <c r="N226" s="391"/>
      <c r="O226" s="391"/>
    </row>
    <row r="227" spans="1:18" x14ac:dyDescent="0.25">
      <c r="A227" s="383"/>
      <c r="B227" s="383"/>
      <c r="C227" s="383"/>
      <c r="D227" s="383"/>
      <c r="E227" s="383"/>
      <c r="F227" s="383"/>
      <c r="G227" s="383"/>
      <c r="H227" s="383"/>
      <c r="I227" s="383"/>
      <c r="J227" s="383"/>
      <c r="K227" s="383"/>
      <c r="L227" s="383"/>
      <c r="M227" s="383"/>
      <c r="N227" s="383"/>
      <c r="O227" s="383"/>
    </row>
    <row r="229" spans="1:18" x14ac:dyDescent="0.25">
      <c r="A229" s="188" t="s">
        <v>252</v>
      </c>
      <c r="G229" s="383"/>
      <c r="H229" s="383"/>
      <c r="I229" s="383"/>
      <c r="J229" s="383"/>
      <c r="K229" s="383"/>
      <c r="L229" s="383"/>
      <c r="M229" s="383"/>
      <c r="N229" s="383"/>
      <c r="O229" s="383"/>
    </row>
    <row r="230" spans="1:18" x14ac:dyDescent="0.25">
      <c r="A230" s="383"/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</row>
    <row r="231" spans="1:18" hidden="1" x14ac:dyDescent="0.25"/>
    <row r="232" spans="1:18" hidden="1" x14ac:dyDescent="0.25"/>
    <row r="233" spans="1:18" ht="12.6" hidden="1" customHeight="1" x14ac:dyDescent="0.25"/>
    <row r="234" spans="1:18" s="291" customFormat="1" ht="11.25" customHeight="1" x14ac:dyDescent="0.25">
      <c r="A234" s="353" t="s">
        <v>253</v>
      </c>
      <c r="B234" s="353"/>
      <c r="C234" s="353"/>
      <c r="D234" s="353"/>
      <c r="E234" s="353"/>
      <c r="F234" s="353"/>
      <c r="G234" s="353"/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</row>
    <row r="235" spans="1:18" s="291" customFormat="1" ht="24.75" customHeight="1" x14ac:dyDescent="0.25">
      <c r="A235" s="363" t="s">
        <v>254</v>
      </c>
      <c r="B235" s="363"/>
      <c r="C235" s="363"/>
      <c r="D235" s="363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</row>
    <row r="236" spans="1:18" s="291" customFormat="1" ht="38.25" customHeight="1" x14ac:dyDescent="0.25">
      <c r="A236" s="364" t="s">
        <v>301</v>
      </c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</row>
    <row r="237" spans="1:18" s="291" customFormat="1" ht="12" x14ac:dyDescent="0.25">
      <c r="A237" s="291" t="s">
        <v>255</v>
      </c>
    </row>
    <row r="238" spans="1:18" s="291" customFormat="1" ht="12" x14ac:dyDescent="0.25">
      <c r="A238" s="291" t="s">
        <v>256</v>
      </c>
    </row>
    <row r="239" spans="1:18" s="291" customFormat="1" ht="29.25" customHeight="1" x14ac:dyDescent="0.25">
      <c r="A239" s="364" t="s">
        <v>257</v>
      </c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</row>
    <row r="240" spans="1:18" s="291" customFormat="1" ht="29.25" customHeight="1" x14ac:dyDescent="0.25">
      <c r="A240" s="364" t="s">
        <v>258</v>
      </c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</row>
    <row r="241" spans="1:18" s="291" customFormat="1" ht="12" x14ac:dyDescent="0.25">
      <c r="A241" s="291" t="s">
        <v>259</v>
      </c>
    </row>
    <row r="242" spans="1:18" s="291" customFormat="1" ht="75" customHeight="1" x14ac:dyDescent="0.25">
      <c r="A242" s="364" t="s">
        <v>302</v>
      </c>
      <c r="B242" s="364"/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</row>
  </sheetData>
  <mergeCells count="377">
    <mergeCell ref="H169:I169"/>
    <mergeCell ref="A149:C149"/>
    <mergeCell ref="D148:G148"/>
    <mergeCell ref="I114:J114"/>
    <mergeCell ref="O114:O115"/>
    <mergeCell ref="P114:P115"/>
    <mergeCell ref="M114:M115"/>
    <mergeCell ref="N114:N115"/>
    <mergeCell ref="A169:B169"/>
    <mergeCell ref="O167:P167"/>
    <mergeCell ref="O169:P169"/>
    <mergeCell ref="A167:B167"/>
    <mergeCell ref="H167:I167"/>
    <mergeCell ref="G114:G115"/>
    <mergeCell ref="C114:C115"/>
    <mergeCell ref="B129:D129"/>
    <mergeCell ref="G129:M129"/>
    <mergeCell ref="A140:M140"/>
    <mergeCell ref="A136:P136"/>
    <mergeCell ref="B130:D130"/>
    <mergeCell ref="K114:K115"/>
    <mergeCell ref="C47:E47"/>
    <mergeCell ref="F47:G47"/>
    <mergeCell ref="A50:B50"/>
    <mergeCell ref="G58:M58"/>
    <mergeCell ref="B59:D59"/>
    <mergeCell ref="G60:M60"/>
    <mergeCell ref="A148:C148"/>
    <mergeCell ref="J108:K108"/>
    <mergeCell ref="O108:P108"/>
    <mergeCell ref="D107:D108"/>
    <mergeCell ref="O106:P106"/>
    <mergeCell ref="G127:M127"/>
    <mergeCell ref="C105:C106"/>
    <mergeCell ref="C107:C108"/>
    <mergeCell ref="K113:M113"/>
    <mergeCell ref="E103:E104"/>
    <mergeCell ref="F113:G113"/>
    <mergeCell ref="H106:I106"/>
    <mergeCell ref="H108:I108"/>
    <mergeCell ref="A105:B106"/>
    <mergeCell ref="A107:B108"/>
    <mergeCell ref="B58:D58"/>
    <mergeCell ref="D82:G82"/>
    <mergeCell ref="H82:K82"/>
    <mergeCell ref="B63:D63"/>
    <mergeCell ref="G63:M63"/>
    <mergeCell ref="A75:L75"/>
    <mergeCell ref="A83:C83"/>
    <mergeCell ref="D83:G83"/>
    <mergeCell ref="H83:K83"/>
    <mergeCell ref="A80:C80"/>
    <mergeCell ref="D80:G80"/>
    <mergeCell ref="H80:K80"/>
    <mergeCell ref="A81:C81"/>
    <mergeCell ref="A82:C82"/>
    <mergeCell ref="A73:M73"/>
    <mergeCell ref="H81:K81"/>
    <mergeCell ref="N183:P183"/>
    <mergeCell ref="A170:B170"/>
    <mergeCell ref="H170:I170"/>
    <mergeCell ref="J170:K170"/>
    <mergeCell ref="G101:G102"/>
    <mergeCell ref="C35:C36"/>
    <mergeCell ref="C97:E97"/>
    <mergeCell ref="C98:C99"/>
    <mergeCell ref="C113:E113"/>
    <mergeCell ref="G48:G49"/>
    <mergeCell ref="E35:E36"/>
    <mergeCell ref="F35:F36"/>
    <mergeCell ref="E38:E39"/>
    <mergeCell ref="F38:F39"/>
    <mergeCell ref="G38:G39"/>
    <mergeCell ref="A84:R84"/>
    <mergeCell ref="J105:K105"/>
    <mergeCell ref="J106:K106"/>
    <mergeCell ref="J107:K107"/>
    <mergeCell ref="F40:F41"/>
    <mergeCell ref="E40:E41"/>
    <mergeCell ref="D40:D41"/>
    <mergeCell ref="C40:C41"/>
    <mergeCell ref="G40:G41"/>
    <mergeCell ref="A38:B39"/>
    <mergeCell ref="L48:L49"/>
    <mergeCell ref="D184:D185"/>
    <mergeCell ref="E184:E185"/>
    <mergeCell ref="J169:K169"/>
    <mergeCell ref="F164:G164"/>
    <mergeCell ref="H164:L164"/>
    <mergeCell ref="B128:D128"/>
    <mergeCell ref="G128:M128"/>
    <mergeCell ref="A138:M138"/>
    <mergeCell ref="A139:M139"/>
    <mergeCell ref="A147:C147"/>
    <mergeCell ref="D147:G147"/>
    <mergeCell ref="H147:K147"/>
    <mergeCell ref="A175:B175"/>
    <mergeCell ref="H175:I175"/>
    <mergeCell ref="J175:K175"/>
    <mergeCell ref="M164:P164"/>
    <mergeCell ref="H148:K148"/>
    <mergeCell ref="G130:M130"/>
    <mergeCell ref="J167:K167"/>
    <mergeCell ref="M48:M49"/>
    <mergeCell ref="H174:I174"/>
    <mergeCell ref="H184:H185"/>
    <mergeCell ref="A22:P22"/>
    <mergeCell ref="E24:L24"/>
    <mergeCell ref="O24:P26"/>
    <mergeCell ref="A25:L25"/>
    <mergeCell ref="A27:N27"/>
    <mergeCell ref="A28:N28"/>
    <mergeCell ref="A34:B36"/>
    <mergeCell ref="G35:G36"/>
    <mergeCell ref="H35:I36"/>
    <mergeCell ref="M24:N26"/>
    <mergeCell ref="J35:L35"/>
    <mergeCell ref="B61:D61"/>
    <mergeCell ref="C165:C166"/>
    <mergeCell ref="D165:D166"/>
    <mergeCell ref="H149:K149"/>
    <mergeCell ref="A152:P152"/>
    <mergeCell ref="A153:P153"/>
    <mergeCell ref="C155:L155"/>
    <mergeCell ref="D157:M157"/>
    <mergeCell ref="A158:M158"/>
    <mergeCell ref="H107:I107"/>
    <mergeCell ref="G107:G108"/>
    <mergeCell ref="M87:N89"/>
    <mergeCell ref="N98:N99"/>
    <mergeCell ref="D149:G149"/>
    <mergeCell ref="A85:P85"/>
    <mergeCell ref="A116:B116"/>
    <mergeCell ref="A120:B120"/>
    <mergeCell ref="A113:B115"/>
    <mergeCell ref="G61:M61"/>
    <mergeCell ref="G62:M62"/>
    <mergeCell ref="H114:H115"/>
    <mergeCell ref="F114:F115"/>
    <mergeCell ref="F101:F102"/>
    <mergeCell ref="A69:P69"/>
    <mergeCell ref="O172:P172"/>
    <mergeCell ref="A173:B173"/>
    <mergeCell ref="H173:I173"/>
    <mergeCell ref="J173:K173"/>
    <mergeCell ref="O173:P173"/>
    <mergeCell ref="J174:K174"/>
    <mergeCell ref="O174:P174"/>
    <mergeCell ref="A171:B171"/>
    <mergeCell ref="H171:I171"/>
    <mergeCell ref="J171:K171"/>
    <mergeCell ref="O171:P171"/>
    <mergeCell ref="A174:B174"/>
    <mergeCell ref="C38:C39"/>
    <mergeCell ref="D38:D39"/>
    <mergeCell ref="H215:M215"/>
    <mergeCell ref="H216:M216"/>
    <mergeCell ref="I184:J184"/>
    <mergeCell ref="K184:K185"/>
    <mergeCell ref="G226:O226"/>
    <mergeCell ref="H222:O222"/>
    <mergeCell ref="G221:O221"/>
    <mergeCell ref="G223:O223"/>
    <mergeCell ref="A205:P205"/>
    <mergeCell ref="A208:O208"/>
    <mergeCell ref="P184:P185"/>
    <mergeCell ref="A218:C218"/>
    <mergeCell ref="J210:O210"/>
    <mergeCell ref="A183:A185"/>
    <mergeCell ref="B183:D183"/>
    <mergeCell ref="E183:G183"/>
    <mergeCell ref="H183:J183"/>
    <mergeCell ref="K183:M183"/>
    <mergeCell ref="L184:L185"/>
    <mergeCell ref="M184:M185"/>
    <mergeCell ref="I48:J48"/>
    <mergeCell ref="D178:D179"/>
    <mergeCell ref="J100:K100"/>
    <mergeCell ref="O87:P89"/>
    <mergeCell ref="F97:G97"/>
    <mergeCell ref="D98:D99"/>
    <mergeCell ref="E98:E99"/>
    <mergeCell ref="J99:K99"/>
    <mergeCell ref="F103:F104"/>
    <mergeCell ref="F105:F106"/>
    <mergeCell ref="F107:F108"/>
    <mergeCell ref="M98:M99"/>
    <mergeCell ref="A90:N90"/>
    <mergeCell ref="O100:P100"/>
    <mergeCell ref="A21:P21"/>
    <mergeCell ref="C34:E34"/>
    <mergeCell ref="F34:G34"/>
    <mergeCell ref="H34:L34"/>
    <mergeCell ref="M34:P34"/>
    <mergeCell ref="A141:L141"/>
    <mergeCell ref="N48:N49"/>
    <mergeCell ref="O48:O49"/>
    <mergeCell ref="P48:P49"/>
    <mergeCell ref="A57:M57"/>
    <mergeCell ref="A47:B49"/>
    <mergeCell ref="G59:M59"/>
    <mergeCell ref="B62:D62"/>
    <mergeCell ref="K48:K49"/>
    <mergeCell ref="A51:B51"/>
    <mergeCell ref="A52:B52"/>
    <mergeCell ref="K47:M47"/>
    <mergeCell ref="C48:C49"/>
    <mergeCell ref="D48:D49"/>
    <mergeCell ref="E48:E49"/>
    <mergeCell ref="F48:F49"/>
    <mergeCell ref="A37:B37"/>
    <mergeCell ref="D35:D36"/>
    <mergeCell ref="N35:N36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A18:J18"/>
    <mergeCell ref="O14:P14"/>
    <mergeCell ref="O13:P13"/>
    <mergeCell ref="Q34:R34"/>
    <mergeCell ref="Q35:Q36"/>
    <mergeCell ref="R35:R36"/>
    <mergeCell ref="M35:M36"/>
    <mergeCell ref="H38:I38"/>
    <mergeCell ref="O38:P38"/>
    <mergeCell ref="Q47:R47"/>
    <mergeCell ref="H41:I41"/>
    <mergeCell ref="O41:P41"/>
    <mergeCell ref="O39:P39"/>
    <mergeCell ref="H39:I39"/>
    <mergeCell ref="O35:P36"/>
    <mergeCell ref="J36:K36"/>
    <mergeCell ref="H47:J47"/>
    <mergeCell ref="H40:I40"/>
    <mergeCell ref="N47:P47"/>
    <mergeCell ref="H37:I37"/>
    <mergeCell ref="J37:K37"/>
    <mergeCell ref="O37:P37"/>
    <mergeCell ref="J38:K38"/>
    <mergeCell ref="J39:K39"/>
    <mergeCell ref="J40:K40"/>
    <mergeCell ref="J41:K41"/>
    <mergeCell ref="O40:P40"/>
    <mergeCell ref="A240:R240"/>
    <mergeCell ref="A242:R242"/>
    <mergeCell ref="B126:D126"/>
    <mergeCell ref="G126:M126"/>
    <mergeCell ref="A91:N91"/>
    <mergeCell ref="A100:B100"/>
    <mergeCell ref="A97:B99"/>
    <mergeCell ref="A117:B117"/>
    <mergeCell ref="A118:B118"/>
    <mergeCell ref="A119:B119"/>
    <mergeCell ref="A137:M137"/>
    <mergeCell ref="Q98:Q99"/>
    <mergeCell ref="R98:R99"/>
    <mergeCell ref="Q113:R113"/>
    <mergeCell ref="Q114:Q115"/>
    <mergeCell ref="R114:R115"/>
    <mergeCell ref="I207:O207"/>
    <mergeCell ref="A125:M125"/>
    <mergeCell ref="B127:D127"/>
    <mergeCell ref="Q97:R97"/>
    <mergeCell ref="A215:C215"/>
    <mergeCell ref="D215:G215"/>
    <mergeCell ref="A216:C216"/>
    <mergeCell ref="A227:O227"/>
    <mergeCell ref="A239:R239"/>
    <mergeCell ref="L114:L115"/>
    <mergeCell ref="O101:P101"/>
    <mergeCell ref="O107:P107"/>
    <mergeCell ref="N113:P113"/>
    <mergeCell ref="O103:P103"/>
    <mergeCell ref="O105:P105"/>
    <mergeCell ref="A70:M70"/>
    <mergeCell ref="E87:L87"/>
    <mergeCell ref="A88:L88"/>
    <mergeCell ref="H100:I100"/>
    <mergeCell ref="A71:M71"/>
    <mergeCell ref="A72:M72"/>
    <mergeCell ref="F98:F99"/>
    <mergeCell ref="G98:G99"/>
    <mergeCell ref="M97:P97"/>
    <mergeCell ref="O102:P102"/>
    <mergeCell ref="O104:P104"/>
    <mergeCell ref="H103:I103"/>
    <mergeCell ref="H102:I102"/>
    <mergeCell ref="G229:O229"/>
    <mergeCell ref="F184:F185"/>
    <mergeCell ref="G184:G185"/>
    <mergeCell ref="O170:P170"/>
    <mergeCell ref="A235:R235"/>
    <mergeCell ref="A236:R236"/>
    <mergeCell ref="O165:P166"/>
    <mergeCell ref="J166:K166"/>
    <mergeCell ref="O155:P157"/>
    <mergeCell ref="A156:L156"/>
    <mergeCell ref="E165:E166"/>
    <mergeCell ref="F165:F166"/>
    <mergeCell ref="G165:G166"/>
    <mergeCell ref="H165:I166"/>
    <mergeCell ref="A164:B166"/>
    <mergeCell ref="C164:E164"/>
    <mergeCell ref="J165:L165"/>
    <mergeCell ref="M165:M166"/>
    <mergeCell ref="N165:N166"/>
    <mergeCell ref="A217:C217"/>
    <mergeCell ref="D217:G217"/>
    <mergeCell ref="O175:P175"/>
    <mergeCell ref="A172:B172"/>
    <mergeCell ref="H172:I172"/>
    <mergeCell ref="D218:G218"/>
    <mergeCell ref="H217:M217"/>
    <mergeCell ref="H218:M218"/>
    <mergeCell ref="A230:O230"/>
    <mergeCell ref="A234:R234"/>
    <mergeCell ref="E105:E106"/>
    <mergeCell ref="E107:E108"/>
    <mergeCell ref="G105:G106"/>
    <mergeCell ref="A146:C146"/>
    <mergeCell ref="D146:G146"/>
    <mergeCell ref="H146:K146"/>
    <mergeCell ref="D114:D115"/>
    <mergeCell ref="E114:E115"/>
    <mergeCell ref="H113:J113"/>
    <mergeCell ref="H105:I105"/>
    <mergeCell ref="N184:N185"/>
    <mergeCell ref="O184:O185"/>
    <mergeCell ref="D197:D198"/>
    <mergeCell ref="A211:O211"/>
    <mergeCell ref="B184:B185"/>
    <mergeCell ref="C184:C185"/>
    <mergeCell ref="D105:D106"/>
    <mergeCell ref="A168:B168"/>
    <mergeCell ref="H168:I168"/>
    <mergeCell ref="J168:K168"/>
    <mergeCell ref="O168:P168"/>
    <mergeCell ref="D216:G216"/>
    <mergeCell ref="J172:K172"/>
    <mergeCell ref="Q48:Q49"/>
    <mergeCell ref="R48:R49"/>
    <mergeCell ref="H97:L97"/>
    <mergeCell ref="A40:B41"/>
    <mergeCell ref="D81:G81"/>
    <mergeCell ref="C101:C102"/>
    <mergeCell ref="C103:C104"/>
    <mergeCell ref="D101:D102"/>
    <mergeCell ref="G103:G104"/>
    <mergeCell ref="H104:I104"/>
    <mergeCell ref="E101:E102"/>
    <mergeCell ref="A101:B102"/>
    <mergeCell ref="A103:B104"/>
    <mergeCell ref="H101:I101"/>
    <mergeCell ref="J101:K101"/>
    <mergeCell ref="J102:K102"/>
    <mergeCell ref="J103:K103"/>
    <mergeCell ref="J104:K104"/>
    <mergeCell ref="D103:D104"/>
    <mergeCell ref="H98:I99"/>
    <mergeCell ref="J98:L98"/>
    <mergeCell ref="O98:P99"/>
    <mergeCell ref="B60:D60"/>
    <mergeCell ref="H48:H49"/>
  </mergeCells>
  <pageMargins left="0.16" right="0.16" top="0.33" bottom="0.32" header="0.28000000000000003" footer="0.28999999999999998"/>
  <pageSetup paperSize="9" scale="73" fitToHeight="0" orientation="landscape" r:id="rId1"/>
  <rowBreaks count="1" manualBreakCount="1">
    <brk id="20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view="pageBreakPreview" topLeftCell="A4" zoomScaleNormal="100" zoomScaleSheetLayoutView="100" workbookViewId="0">
      <selection activeCell="M28" sqref="M28:N28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customWidth="1"/>
    <col min="4" max="4" width="15.109375" style="1" customWidth="1"/>
    <col min="5" max="6" width="0" style="1" hidden="1" customWidth="1"/>
    <col min="7" max="7" width="12.44140625" style="1" customWidth="1"/>
    <col min="8" max="8" width="13.5546875" style="1" customWidth="1"/>
    <col min="9" max="9" width="13.88671875" style="1" customWidth="1"/>
    <col min="10" max="10" width="13.6640625" style="1" customWidth="1"/>
    <col min="11" max="11" width="14.5546875" style="1" customWidth="1"/>
    <col min="12" max="15" width="14.6640625" style="1" customWidth="1"/>
    <col min="16" max="16" width="15.109375" style="1" customWidth="1"/>
    <col min="17" max="16384" width="9.109375" style="1"/>
  </cols>
  <sheetData>
    <row r="2" spans="1:16" ht="17.399999999999999" x14ac:dyDescent="0.3">
      <c r="A2" s="444" t="s">
        <v>80</v>
      </c>
      <c r="B2" s="444"/>
      <c r="C2" s="444"/>
      <c r="D2" s="444"/>
    </row>
    <row r="5" spans="1:16" x14ac:dyDescent="0.25">
      <c r="L5" s="1" t="s">
        <v>123</v>
      </c>
    </row>
    <row r="6" spans="1:16" x14ac:dyDescent="0.25">
      <c r="G6" s="12"/>
    </row>
    <row r="8" spans="1:16" ht="29.25" customHeight="1" x14ac:dyDescent="0.25">
      <c r="G8" s="445" t="s">
        <v>90</v>
      </c>
      <c r="H8" s="445"/>
      <c r="I8" s="445"/>
      <c r="J8" s="445"/>
      <c r="K8" s="445"/>
    </row>
    <row r="9" spans="1:16" x14ac:dyDescent="0.25">
      <c r="G9" s="254"/>
      <c r="H9" s="254"/>
      <c r="K9" s="254"/>
    </row>
    <row r="10" spans="1:16" x14ac:dyDescent="0.25">
      <c r="G10" s="254"/>
      <c r="H10" s="254"/>
      <c r="I10" s="446" t="s">
        <v>91</v>
      </c>
      <c r="J10" s="447"/>
      <c r="K10" s="254"/>
      <c r="L10" s="446" t="s">
        <v>314</v>
      </c>
      <c r="M10" s="447"/>
      <c r="N10" s="446" t="s">
        <v>315</v>
      </c>
      <c r="O10" s="447"/>
    </row>
    <row r="11" spans="1:16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324</v>
      </c>
      <c r="I12" s="16">
        <f>ROUND((L12*8+N12*4)/12,0)</f>
        <v>165</v>
      </c>
      <c r="J12" s="16">
        <f>ROUND((M12*8+O12*4)/12,0)</f>
        <v>628</v>
      </c>
      <c r="L12" s="182">
        <v>165</v>
      </c>
      <c r="M12" s="182">
        <v>628</v>
      </c>
      <c r="N12" s="182">
        <f>L12</f>
        <v>165</v>
      </c>
      <c r="O12" s="182">
        <f>M12</f>
        <v>628</v>
      </c>
    </row>
    <row r="13" spans="1:16" ht="26.25" customHeight="1" x14ac:dyDescent="0.25">
      <c r="A13" s="3"/>
      <c r="B13" s="4">
        <f>B14+B28</f>
        <v>0</v>
      </c>
      <c r="C13" s="4">
        <f>C14+C28</f>
        <v>0</v>
      </c>
      <c r="D13" s="4">
        <f>D14+D28</f>
        <v>0</v>
      </c>
      <c r="M13" s="443"/>
      <c r="N13" s="443"/>
      <c r="O13" s="443"/>
      <c r="P13" s="443"/>
    </row>
    <row r="14" spans="1:16" s="6" customFormat="1" ht="14.1" customHeight="1" x14ac:dyDescent="0.25">
      <c r="A14" s="6" t="s">
        <v>93</v>
      </c>
      <c r="B14" s="4">
        <f>SUM(B15:B24)</f>
        <v>0</v>
      </c>
      <c r="C14" s="4">
        <f>SUM(C15:C24)</f>
        <v>0</v>
      </c>
      <c r="D14" s="4">
        <f>SUM(D15:D18)</f>
        <v>0</v>
      </c>
      <c r="E14" s="5"/>
      <c r="F14" s="5"/>
      <c r="G14" s="5"/>
      <c r="H14" s="5"/>
      <c r="M14" s="47"/>
      <c r="N14" s="47"/>
      <c r="O14" s="47"/>
      <c r="P14" s="47"/>
    </row>
    <row r="15" spans="1:16" ht="14.1" customHeight="1" x14ac:dyDescent="0.25">
      <c r="A15" s="2">
        <v>211</v>
      </c>
      <c r="B15" s="17"/>
      <c r="C15" s="7">
        <f>'прил.1+2'!G12+'прил.1+2'!G60</f>
        <v>0</v>
      </c>
      <c r="D15" s="7">
        <f t="shared" ref="D15:D33" si="0">B15-C15</f>
        <v>0</v>
      </c>
      <c r="G15" s="10"/>
      <c r="H15" s="13"/>
      <c r="I15" s="10">
        <f>IF(($I$12+$J$12)=0,0,ROUND(B15/($I$12+$J$12),2))</f>
        <v>0</v>
      </c>
      <c r="J15" s="10">
        <f>IF(($I$12+$J$12)=0,0,ROUND(B15/($I$12+$J$12),2))</f>
        <v>0</v>
      </c>
      <c r="M15" s="10"/>
      <c r="N15" s="10"/>
      <c r="O15" s="10"/>
      <c r="P15" s="10"/>
    </row>
    <row r="16" spans="1:16" ht="14.1" customHeight="1" x14ac:dyDescent="0.25">
      <c r="A16" s="2">
        <v>213</v>
      </c>
      <c r="B16" s="17"/>
      <c r="C16" s="7">
        <f>'прил.1+2'!H12+'прил.1+2'!H60</f>
        <v>0</v>
      </c>
      <c r="D16" s="7">
        <f t="shared" si="0"/>
        <v>0</v>
      </c>
      <c r="G16" s="10"/>
      <c r="H16" s="13"/>
      <c r="I16" s="10">
        <f>IF(($I$12+$J$12)=0,0,ROUND((B16+B19+B24)/($I$12+$J$12),2))</f>
        <v>0</v>
      </c>
      <c r="J16" s="10">
        <f>IF(($I$12+$J$12)=0,0,ROUND((B16+B19+B24)/($I$12+$J$12),2))</f>
        <v>0</v>
      </c>
      <c r="N16" s="10"/>
      <c r="P16" s="10"/>
    </row>
    <row r="17" spans="1:16" ht="14.1" customHeight="1" x14ac:dyDescent="0.25">
      <c r="A17" s="2">
        <v>226</v>
      </c>
      <c r="B17" s="17"/>
      <c r="C17" s="7">
        <f>'прил.1+2'!F17</f>
        <v>0</v>
      </c>
      <c r="D17" s="7">
        <f t="shared" si="0"/>
        <v>0</v>
      </c>
      <c r="G17" s="10"/>
      <c r="H17" s="13"/>
      <c r="I17" s="10">
        <f>IF(($I$12+$J$12)=0,0,ROUND(B17/($I$12+$J$12),2))</f>
        <v>0</v>
      </c>
      <c r="J17" s="10">
        <f>IF(($I$12+$J$12)=0,0,ROUND(B17/($I$12+$J$12),2))</f>
        <v>0</v>
      </c>
    </row>
    <row r="18" spans="1:16" ht="14.1" customHeight="1" x14ac:dyDescent="0.25">
      <c r="A18" s="2">
        <v>346</v>
      </c>
      <c r="B18" s="17"/>
      <c r="C18" s="7">
        <f>'прил.1+2'!F16</f>
        <v>0</v>
      </c>
      <c r="D18" s="7">
        <f t="shared" si="0"/>
        <v>0</v>
      </c>
      <c r="G18" s="10"/>
      <c r="H18" s="13"/>
      <c r="I18" s="10">
        <f>IF(($I$12+$J$12)=0,0,ROUND(B18/($I$12+$J$12),2))</f>
        <v>0</v>
      </c>
      <c r="J18" s="10">
        <f>IF(($I$12+$J$12)=0,0,ROUND(B18/($I$12+$J$12),2))</f>
        <v>0</v>
      </c>
    </row>
    <row r="19" spans="1:16" ht="14.1" customHeight="1" x14ac:dyDescent="0.25">
      <c r="A19" s="299"/>
      <c r="B19" s="300"/>
      <c r="C19" s="103"/>
      <c r="D19" s="103">
        <f t="shared" si="0"/>
        <v>0</v>
      </c>
      <c r="G19" s="1" t="s">
        <v>89</v>
      </c>
      <c r="I19" s="10">
        <f>SUM(I15:I18)</f>
        <v>0</v>
      </c>
      <c r="J19" s="10">
        <f>SUM(J15:J18)</f>
        <v>0</v>
      </c>
    </row>
    <row r="20" spans="1:16" ht="14.1" customHeight="1" x14ac:dyDescent="0.25">
      <c r="A20" s="299"/>
      <c r="B20" s="300"/>
      <c r="C20" s="103"/>
      <c r="D20" s="103"/>
      <c r="I20" s="10"/>
      <c r="J20" s="10"/>
    </row>
    <row r="21" spans="1:16" ht="52.8" x14ac:dyDescent="0.25">
      <c r="A21" s="299"/>
      <c r="B21" s="300"/>
      <c r="C21" s="103"/>
      <c r="D21" s="103"/>
      <c r="G21" s="14" t="s">
        <v>268</v>
      </c>
      <c r="I21" s="297"/>
      <c r="J21" s="297"/>
    </row>
    <row r="22" spans="1:16" ht="13.8" x14ac:dyDescent="0.25">
      <c r="A22" s="299"/>
      <c r="B22" s="300"/>
      <c r="C22" s="103"/>
      <c r="D22" s="103"/>
      <c r="G22" s="1" t="s">
        <v>269</v>
      </c>
      <c r="I22" s="298"/>
      <c r="J22" s="298"/>
    </row>
    <row r="23" spans="1:16" ht="14.1" customHeight="1" x14ac:dyDescent="0.25">
      <c r="A23" s="299"/>
      <c r="B23" s="300"/>
      <c r="C23" s="103"/>
      <c r="D23" s="103"/>
      <c r="I23" s="10">
        <f>ROUND(I12*I21*I22,2)</f>
        <v>0</v>
      </c>
      <c r="J23" s="10">
        <f>ROUND(J12*J21*J22,2)</f>
        <v>0</v>
      </c>
      <c r="K23" s="10">
        <f>SUM(I23:J23)</f>
        <v>0</v>
      </c>
      <c r="L23" s="10">
        <f>B14-K23</f>
        <v>0</v>
      </c>
    </row>
    <row r="24" spans="1:16" ht="14.1" customHeight="1" x14ac:dyDescent="0.25">
      <c r="A24" s="299"/>
      <c r="B24" s="300"/>
      <c r="C24" s="103"/>
      <c r="D24" s="103">
        <f t="shared" si="0"/>
        <v>0</v>
      </c>
    </row>
    <row r="25" spans="1:16" ht="14.1" customHeight="1" x14ac:dyDescent="0.25">
      <c r="A25" s="2"/>
      <c r="B25" s="9"/>
      <c r="C25" s="7"/>
      <c r="D25" s="7"/>
      <c r="H25" s="448" t="s">
        <v>79</v>
      </c>
      <c r="I25" s="448"/>
      <c r="J25" s="448"/>
      <c r="K25" s="448"/>
    </row>
    <row r="26" spans="1:16" ht="14.1" customHeight="1" x14ac:dyDescent="0.25">
      <c r="A26" s="2"/>
      <c r="B26" s="9"/>
      <c r="C26" s="7"/>
      <c r="D26" s="7"/>
      <c r="H26" s="446" t="s">
        <v>91</v>
      </c>
      <c r="I26" s="447"/>
      <c r="J26" s="446" t="s">
        <v>92</v>
      </c>
      <c r="K26" s="447"/>
      <c r="M26" s="446" t="s">
        <v>318</v>
      </c>
      <c r="N26" s="447"/>
      <c r="O26" s="446" t="s">
        <v>319</v>
      </c>
      <c r="P26" s="447"/>
    </row>
    <row r="27" spans="1:16" ht="14.1" customHeight="1" x14ac:dyDescent="0.25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5">
      <c r="A28" s="3" t="s">
        <v>94</v>
      </c>
      <c r="B28" s="15">
        <f>SUM(B29:B38)</f>
        <v>0</v>
      </c>
      <c r="C28" s="15">
        <f>SUM(C29:C38)</f>
        <v>0</v>
      </c>
      <c r="D28" s="15">
        <f>SUM(D29:D36)</f>
        <v>0</v>
      </c>
      <c r="H28" s="16">
        <f>I12-J28</f>
        <v>165</v>
      </c>
      <c r="I28" s="16">
        <f>J12-K28</f>
        <v>623</v>
      </c>
      <c r="J28" s="16">
        <f>ROUND((M28*8+O28*4)/12,0)</f>
        <v>0</v>
      </c>
      <c r="K28" s="16">
        <f>ROUND((N28*8+P28*4)/12,0)</f>
        <v>5</v>
      </c>
      <c r="M28" s="182">
        <v>0</v>
      </c>
      <c r="N28" s="182">
        <v>5</v>
      </c>
      <c r="O28" s="182">
        <f>M28</f>
        <v>0</v>
      </c>
      <c r="P28" s="182">
        <f>N28</f>
        <v>5</v>
      </c>
    </row>
    <row r="29" spans="1:16" ht="24.75" customHeight="1" x14ac:dyDescent="0.25">
      <c r="A29" s="79" t="s">
        <v>306</v>
      </c>
      <c r="B29" s="18"/>
      <c r="C29" s="7">
        <f>'прил.1+2'!G33+'прил.1+2'!G72</f>
        <v>0</v>
      </c>
      <c r="D29" s="7">
        <f>B29-C29</f>
        <v>0</v>
      </c>
      <c r="H29" s="1">
        <f>IF(H$28&lt;=0,0,ROUND($B29/($H$28+$I$28+$J$28+$K$28),2))</f>
        <v>0</v>
      </c>
      <c r="I29" s="1">
        <f>IF(I$28&lt;=0,0,ROUND($B29/($H$28+$I$28+$J$28+$K$28),2))</f>
        <v>0</v>
      </c>
      <c r="J29" s="1">
        <f>IF(J$28&lt;=0,0,ROUND($B29/($H$28+$I$28+$J$28+$K$28),2))</f>
        <v>0</v>
      </c>
      <c r="K29" s="1">
        <f>IF(K$28&lt;=0,0,ROUND($B29/($H$28+$I$28+$J$28+$K$28),2))</f>
        <v>0</v>
      </c>
    </row>
    <row r="30" spans="1:16" ht="14.1" customHeight="1" x14ac:dyDescent="0.25">
      <c r="A30" s="2" t="s">
        <v>305</v>
      </c>
      <c r="B30" s="18"/>
      <c r="C30" s="7">
        <f>'прил.1+2'!H33+'прил.1+2'!H72</f>
        <v>0</v>
      </c>
      <c r="D30" s="7">
        <f>B30-C30</f>
        <v>0</v>
      </c>
      <c r="H30" s="1">
        <f>IF(H$28&lt;=0,0,ROUND(($B30+$B37+$B38)/($H$28+$I$28+$J$28+$K$28),2))</f>
        <v>0</v>
      </c>
      <c r="I30" s="1">
        <f t="shared" ref="I30:K30" si="1">IF(I$28&lt;=0,0,ROUND(($B30+$B37+$B38)/($H$28+$I$28+$J$28+$K$28),2))</f>
        <v>0</v>
      </c>
      <c r="J30" s="1">
        <f t="shared" si="1"/>
        <v>0</v>
      </c>
      <c r="K30" s="1">
        <f t="shared" si="1"/>
        <v>0</v>
      </c>
    </row>
    <row r="31" spans="1:16" ht="14.1" customHeight="1" x14ac:dyDescent="0.25">
      <c r="A31" s="2">
        <v>221</v>
      </c>
      <c r="B31" s="18"/>
      <c r="C31" s="7">
        <f>прил.3!G63</f>
        <v>0</v>
      </c>
      <c r="D31" s="7">
        <f t="shared" si="0"/>
        <v>0</v>
      </c>
      <c r="H31" s="1">
        <f t="shared" ref="H31:H38" si="2">IF(H$28&lt;=0,0,ROUND($B31/($H$28+$I$28+$J$28+$K$28),2))</f>
        <v>0</v>
      </c>
      <c r="I31" s="1">
        <f t="shared" ref="I31:K38" si="3">IF(I$28&lt;=0,0,ROUND($B31/($H$28+$I$28+$J$28+$K$28),2))</f>
        <v>0</v>
      </c>
      <c r="J31" s="1">
        <f t="shared" si="3"/>
        <v>0</v>
      </c>
      <c r="K31" s="1">
        <f t="shared" si="3"/>
        <v>0</v>
      </c>
    </row>
    <row r="32" spans="1:16" ht="14.1" customHeight="1" x14ac:dyDescent="0.25">
      <c r="A32" s="2">
        <v>223</v>
      </c>
      <c r="B32" s="17"/>
      <c r="C32" s="194">
        <f>SUM(прил.5!I6:I21)+прил.3!G6</f>
        <v>0</v>
      </c>
      <c r="D32" s="7">
        <f t="shared" si="0"/>
        <v>0</v>
      </c>
      <c r="H32" s="1">
        <f t="shared" si="2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</row>
    <row r="33" spans="1:13" ht="14.1" customHeight="1" x14ac:dyDescent="0.25">
      <c r="A33" s="2">
        <v>225</v>
      </c>
      <c r="B33" s="17"/>
      <c r="C33" s="194">
        <f>SUM(прил.3!G6:G35)-прил.3!G27-прил.3!G26-прил.3!G25-прил.3!G24-прил.3!G6</f>
        <v>0</v>
      </c>
      <c r="D33" s="7">
        <f t="shared" si="0"/>
        <v>0</v>
      </c>
      <c r="H33" s="1">
        <f t="shared" si="2"/>
        <v>0</v>
      </c>
      <c r="I33" s="1">
        <f t="shared" si="3"/>
        <v>0</v>
      </c>
      <c r="J33" s="1">
        <f t="shared" si="3"/>
        <v>0</v>
      </c>
      <c r="K33" s="1">
        <f t="shared" si="3"/>
        <v>0</v>
      </c>
    </row>
    <row r="34" spans="1:13" ht="14.1" customHeight="1" x14ac:dyDescent="0.25">
      <c r="A34" s="2">
        <v>226</v>
      </c>
      <c r="B34" s="17"/>
      <c r="C34" s="194">
        <f>SUM(прил.3!G91:G101)+прил.3!G85+прил.3!G24+прил.3!G25+прил.3!G26+прил.3!G27</f>
        <v>0</v>
      </c>
      <c r="D34" s="7">
        <f>B34-C34</f>
        <v>0</v>
      </c>
      <c r="H34" s="1">
        <f t="shared" si="2"/>
        <v>0</v>
      </c>
      <c r="I34" s="1">
        <f t="shared" si="3"/>
        <v>0</v>
      </c>
      <c r="J34" s="1">
        <f t="shared" si="3"/>
        <v>0</v>
      </c>
      <c r="K34" s="1">
        <f t="shared" si="3"/>
        <v>0</v>
      </c>
    </row>
    <row r="35" spans="1:13" ht="14.1" customHeight="1" x14ac:dyDescent="0.25">
      <c r="A35" s="2">
        <v>291</v>
      </c>
      <c r="B35" s="17"/>
      <c r="C35" s="194">
        <f>SUM(прил.6!F6:F9)+прил.3!G102</f>
        <v>0</v>
      </c>
      <c r="D35" s="7">
        <f>B35-C35</f>
        <v>0</v>
      </c>
      <c r="H35" s="1">
        <f t="shared" si="2"/>
        <v>0</v>
      </c>
      <c r="I35" s="1">
        <f t="shared" si="3"/>
        <v>0</v>
      </c>
      <c r="J35" s="1">
        <f t="shared" si="3"/>
        <v>0</v>
      </c>
      <c r="K35" s="1">
        <f t="shared" si="3"/>
        <v>0</v>
      </c>
    </row>
    <row r="36" spans="1:13" ht="45" customHeight="1" x14ac:dyDescent="0.25">
      <c r="A36" s="79" t="s">
        <v>272</v>
      </c>
      <c r="B36" s="18"/>
      <c r="C36" s="7">
        <f>прил.3!E79</f>
        <v>0</v>
      </c>
      <c r="D36" s="7">
        <f>B36-C36</f>
        <v>0</v>
      </c>
      <c r="H36" s="1">
        <f t="shared" si="2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</row>
    <row r="37" spans="1:13" ht="13.8" x14ac:dyDescent="0.25">
      <c r="A37" s="79"/>
      <c r="B37" s="17"/>
      <c r="C37" s="7"/>
      <c r="D37" s="7">
        <f t="shared" ref="D37:D38" si="4">B37-C37</f>
        <v>0</v>
      </c>
      <c r="H37" s="1">
        <f t="shared" si="2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</row>
    <row r="38" spans="1:13" x14ac:dyDescent="0.25">
      <c r="A38" s="2"/>
      <c r="B38" s="18"/>
      <c r="C38" s="7"/>
      <c r="D38" s="7">
        <f t="shared" si="4"/>
        <v>0</v>
      </c>
      <c r="H38" s="1">
        <f t="shared" si="2"/>
        <v>0</v>
      </c>
      <c r="I38" s="1">
        <f t="shared" si="3"/>
        <v>0</v>
      </c>
      <c r="J38" s="1">
        <f t="shared" si="3"/>
        <v>0</v>
      </c>
      <c r="K38" s="1">
        <f t="shared" si="3"/>
        <v>0</v>
      </c>
    </row>
    <row r="39" spans="1:13" ht="26.4" x14ac:dyDescent="0.25">
      <c r="B39" s="10">
        <f>B29+B30+B31+B32+B33+B34+B35+B37</f>
        <v>0</v>
      </c>
      <c r="G39" s="14" t="s">
        <v>89</v>
      </c>
      <c r="H39" s="10">
        <f>SUM(H29:H38)</f>
        <v>0</v>
      </c>
      <c r="I39" s="10">
        <f>SUM(I29:I38)</f>
        <v>0</v>
      </c>
      <c r="J39" s="10">
        <f>SUM(J29:J38)</f>
        <v>0</v>
      </c>
      <c r="K39" s="10">
        <f>SUM(K29:K38)</f>
        <v>0</v>
      </c>
    </row>
    <row r="41" spans="1:13" ht="52.8" x14ac:dyDescent="0.25">
      <c r="G41" s="14" t="s">
        <v>268</v>
      </c>
      <c r="H41" s="248"/>
      <c r="I41" s="248"/>
      <c r="J41" s="248"/>
      <c r="K41" s="248"/>
      <c r="L41" s="10"/>
    </row>
    <row r="42" spans="1:13" ht="13.8" x14ac:dyDescent="0.25">
      <c r="G42" s="1" t="s">
        <v>269</v>
      </c>
      <c r="H42" s="249"/>
      <c r="I42" s="249"/>
      <c r="J42" s="249"/>
      <c r="K42" s="249"/>
    </row>
    <row r="43" spans="1:13" x14ac:dyDescent="0.25">
      <c r="H43" s="10">
        <f>ROUND(H28*H41*H42,2)</f>
        <v>0</v>
      </c>
      <c r="I43" s="10">
        <f>ROUND(I28*I41*I42,2)</f>
        <v>0</v>
      </c>
      <c r="J43" s="10">
        <f>ROUND(J28*J41*J42,2)</f>
        <v>0</v>
      </c>
      <c r="K43" s="10">
        <f>ROUND(K28*K41*K42,2)</f>
        <v>0</v>
      </c>
      <c r="L43" s="10">
        <f>SUM(H43:K43)</f>
        <v>0</v>
      </c>
    </row>
    <row r="44" spans="1:13" x14ac:dyDescent="0.25">
      <c r="L44" s="250">
        <f>B39-L43</f>
        <v>0</v>
      </c>
      <c r="M44" s="251" t="s">
        <v>271</v>
      </c>
    </row>
  </sheetData>
  <mergeCells count="12">
    <mergeCell ref="M13:N13"/>
    <mergeCell ref="O13:P13"/>
    <mergeCell ref="A2:D2"/>
    <mergeCell ref="G8:K8"/>
    <mergeCell ref="H26:I26"/>
    <mergeCell ref="J26:K26"/>
    <mergeCell ref="H25:K25"/>
    <mergeCell ref="I10:J10"/>
    <mergeCell ref="L10:M10"/>
    <mergeCell ref="N10:O10"/>
    <mergeCell ref="M26:N26"/>
    <mergeCell ref="O26:P26"/>
  </mergeCells>
  <pageMargins left="0.7" right="0.7" top="0.75" bottom="0.75" header="0.3" footer="0.3"/>
  <pageSetup paperSize="9" scale="6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7" zoomScaleSheetLayoutView="100" workbookViewId="0">
      <selection activeCell="P29" sqref="P29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hidden="1" customWidth="1"/>
    <col min="4" max="4" width="15.109375" style="1" hidden="1" customWidth="1"/>
    <col min="5" max="6" width="0" style="1" hidden="1" customWidth="1"/>
    <col min="7" max="7" width="12.44140625" style="1" customWidth="1"/>
    <col min="8" max="8" width="13.5546875" style="1" customWidth="1"/>
    <col min="9" max="9" width="12.6640625" style="1" customWidth="1"/>
    <col min="10" max="10" width="13.6640625" style="1" customWidth="1"/>
    <col min="11" max="11" width="13.44140625" style="1" customWidth="1"/>
    <col min="12" max="15" width="14.6640625" style="1" customWidth="1"/>
    <col min="16" max="16" width="15.109375" style="1" customWidth="1"/>
    <col min="17" max="16384" width="9.109375" style="1"/>
  </cols>
  <sheetData>
    <row r="2" spans="1:16" ht="17.399999999999999" x14ac:dyDescent="0.3">
      <c r="A2" s="444" t="s">
        <v>80</v>
      </c>
      <c r="B2" s="444"/>
      <c r="C2" s="444"/>
      <c r="D2" s="444"/>
    </row>
    <row r="3" spans="1:16" x14ac:dyDescent="0.25">
      <c r="H3" s="1" t="s">
        <v>86</v>
      </c>
    </row>
    <row r="4" spans="1:16" x14ac:dyDescent="0.25">
      <c r="G4" s="1" t="s">
        <v>83</v>
      </c>
      <c r="H4" s="1">
        <v>57928.18</v>
      </c>
    </row>
    <row r="5" spans="1:16" x14ac:dyDescent="0.25">
      <c r="G5" s="1" t="s">
        <v>85</v>
      </c>
      <c r="H5" s="1">
        <v>7555.49</v>
      </c>
    </row>
    <row r="6" spans="1:16" ht="39.6" x14ac:dyDescent="0.25">
      <c r="G6" s="12" t="s">
        <v>87</v>
      </c>
      <c r="H6" s="1">
        <v>37.35</v>
      </c>
    </row>
    <row r="8" spans="1:16" ht="29.25" customHeight="1" x14ac:dyDescent="0.25">
      <c r="G8" s="445" t="s">
        <v>90</v>
      </c>
      <c r="H8" s="445"/>
      <c r="I8" s="445"/>
      <c r="J8" s="445"/>
      <c r="K8" s="445"/>
    </row>
    <row r="9" spans="1:16" x14ac:dyDescent="0.25">
      <c r="G9" s="254"/>
      <c r="H9" s="254"/>
      <c r="K9" s="254"/>
    </row>
    <row r="10" spans="1:16" x14ac:dyDescent="0.25">
      <c r="G10" s="254"/>
      <c r="H10" s="254"/>
      <c r="I10" s="446" t="s">
        <v>91</v>
      </c>
      <c r="J10" s="447"/>
      <c r="K10" s="254"/>
      <c r="L10" s="446" t="s">
        <v>316</v>
      </c>
      <c r="M10" s="447"/>
      <c r="N10" s="446" t="s">
        <v>317</v>
      </c>
      <c r="O10" s="447"/>
    </row>
    <row r="11" spans="1:16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325</v>
      </c>
      <c r="I12" s="16">
        <f>ROUND((L12*8+N12*4)/12,0)</f>
        <v>0</v>
      </c>
      <c r="J12" s="16">
        <f>ROUND((M12*8+O12*4)/12,0)</f>
        <v>0</v>
      </c>
      <c r="L12" s="182"/>
      <c r="M12" s="182"/>
      <c r="N12" s="182">
        <f>L12</f>
        <v>0</v>
      </c>
      <c r="O12" s="182">
        <f>M12</f>
        <v>0</v>
      </c>
    </row>
    <row r="13" spans="1:16" ht="26.25" customHeight="1" x14ac:dyDescent="0.25">
      <c r="A13" s="3"/>
      <c r="B13" s="4">
        <f>B14+B28</f>
        <v>0</v>
      </c>
      <c r="C13" s="4">
        <f>C14+C28</f>
        <v>0</v>
      </c>
      <c r="D13" s="4">
        <f>D14+D28</f>
        <v>0</v>
      </c>
      <c r="M13" s="443"/>
      <c r="N13" s="443"/>
      <c r="O13" s="443"/>
      <c r="P13" s="443"/>
    </row>
    <row r="14" spans="1:16" s="6" customFormat="1" ht="14.1" customHeight="1" x14ac:dyDescent="0.25">
      <c r="A14" s="6" t="s">
        <v>93</v>
      </c>
      <c r="B14" s="4">
        <f>SUM(B15:B18)</f>
        <v>0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7"/>
      <c r="N14" s="47"/>
      <c r="O14" s="47"/>
      <c r="P14" s="47"/>
    </row>
    <row r="15" spans="1:16" ht="14.1" customHeight="1" x14ac:dyDescent="0.25">
      <c r="A15" s="2">
        <v>211</v>
      </c>
      <c r="B15" s="17"/>
      <c r="C15" s="7"/>
      <c r="D15" s="7"/>
      <c r="G15" s="10"/>
      <c r="H15" s="13"/>
      <c r="I15" s="10" t="e">
        <f>ROUND(B15/($I$12+$J$12),2)</f>
        <v>#DIV/0!</v>
      </c>
      <c r="J15" s="10" t="e">
        <f>ROUND(B15/($I$12+$J$12),2)</f>
        <v>#DIV/0!</v>
      </c>
      <c r="M15" s="10"/>
      <c r="N15" s="10"/>
      <c r="O15" s="10"/>
      <c r="P15" s="10"/>
    </row>
    <row r="16" spans="1:16" ht="14.1" customHeight="1" x14ac:dyDescent="0.25">
      <c r="A16" s="2">
        <v>213</v>
      </c>
      <c r="B16" s="17"/>
      <c r="C16" s="7"/>
      <c r="D16" s="7"/>
      <c r="G16" s="10"/>
      <c r="H16" s="13"/>
      <c r="I16" s="10" t="e">
        <f t="shared" ref="I16:I18" si="0">ROUND(B16/($I$12+$J$12),2)</f>
        <v>#DIV/0!</v>
      </c>
      <c r="J16" s="10" t="e">
        <f t="shared" ref="J16:J18" si="1">ROUND(B16/($I$12+$J$12),2)</f>
        <v>#DIV/0!</v>
      </c>
      <c r="N16" s="10"/>
      <c r="P16" s="10"/>
    </row>
    <row r="17" spans="1:16" ht="14.1" customHeight="1" x14ac:dyDescent="0.25">
      <c r="A17" s="2">
        <v>226</v>
      </c>
      <c r="B17" s="17"/>
      <c r="C17" s="7"/>
      <c r="D17" s="7"/>
      <c r="G17" s="10"/>
      <c r="H17" s="13"/>
      <c r="I17" s="10" t="e">
        <f t="shared" si="0"/>
        <v>#DIV/0!</v>
      </c>
      <c r="J17" s="10" t="e">
        <f t="shared" si="1"/>
        <v>#DIV/0!</v>
      </c>
    </row>
    <row r="18" spans="1:16" ht="14.1" customHeight="1" x14ac:dyDescent="0.25">
      <c r="A18" s="2">
        <v>346</v>
      </c>
      <c r="B18" s="17"/>
      <c r="C18" s="7"/>
      <c r="D18" s="7"/>
      <c r="G18" s="10"/>
      <c r="H18" s="13"/>
      <c r="I18" s="10" t="e">
        <f t="shared" si="0"/>
        <v>#DIV/0!</v>
      </c>
      <c r="J18" s="10" t="e">
        <f t="shared" si="1"/>
        <v>#DIV/0!</v>
      </c>
    </row>
    <row r="19" spans="1:16" ht="14.1" customHeight="1" x14ac:dyDescent="0.25">
      <c r="A19" s="2"/>
      <c r="B19" s="9"/>
      <c r="C19" s="7"/>
      <c r="D19" s="7"/>
      <c r="G19" s="1" t="s">
        <v>89</v>
      </c>
      <c r="I19" s="10" t="e">
        <f>SUM(I15:I18)</f>
        <v>#DIV/0!</v>
      </c>
      <c r="J19" s="10" t="e">
        <f>SUM(J15:J18)</f>
        <v>#DIV/0!</v>
      </c>
    </row>
    <row r="20" spans="1:16" ht="14.1" customHeight="1" x14ac:dyDescent="0.25">
      <c r="A20" s="2"/>
      <c r="B20" s="9"/>
      <c r="C20" s="7"/>
      <c r="D20" s="7"/>
      <c r="I20" s="10"/>
      <c r="J20" s="10"/>
    </row>
    <row r="21" spans="1:16" ht="52.8" x14ac:dyDescent="0.25">
      <c r="A21" s="2"/>
      <c r="B21" s="9"/>
      <c r="C21" s="7"/>
      <c r="D21" s="7"/>
      <c r="G21" s="14" t="s">
        <v>268</v>
      </c>
      <c r="I21" s="297"/>
      <c r="J21" s="297"/>
    </row>
    <row r="22" spans="1:16" ht="13.8" x14ac:dyDescent="0.25">
      <c r="A22" s="2"/>
      <c r="B22" s="9"/>
      <c r="C22" s="7"/>
      <c r="D22" s="7"/>
      <c r="G22" s="1" t="s">
        <v>269</v>
      </c>
      <c r="I22" s="298"/>
      <c r="J22" s="298"/>
    </row>
    <row r="23" spans="1:16" ht="14.1" customHeight="1" x14ac:dyDescent="0.25">
      <c r="A23" s="2"/>
      <c r="B23" s="9"/>
      <c r="C23" s="7"/>
      <c r="D23" s="7"/>
      <c r="I23" s="10">
        <f>ROUND(I12*I21*I22,2)</f>
        <v>0</v>
      </c>
      <c r="J23" s="10">
        <f>ROUND(J12*J21*J22,2)</f>
        <v>0</v>
      </c>
      <c r="K23" s="10">
        <f>SUM(I23:J23)</f>
        <v>0</v>
      </c>
      <c r="L23" s="10">
        <f>B14-K23</f>
        <v>0</v>
      </c>
    </row>
    <row r="24" spans="1:16" ht="14.1" customHeight="1" x14ac:dyDescent="0.25">
      <c r="A24" s="2"/>
      <c r="B24" s="9"/>
      <c r="C24" s="7"/>
      <c r="D24" s="7"/>
      <c r="I24" s="10"/>
      <c r="J24" s="10"/>
    </row>
    <row r="25" spans="1:16" ht="14.1" customHeight="1" x14ac:dyDescent="0.25">
      <c r="A25" s="2"/>
      <c r="B25" s="9"/>
      <c r="C25" s="7"/>
      <c r="D25" s="7"/>
      <c r="H25" s="448" t="s">
        <v>79</v>
      </c>
      <c r="I25" s="448"/>
      <c r="J25" s="448"/>
      <c r="K25" s="448"/>
    </row>
    <row r="26" spans="1:16" ht="14.1" customHeight="1" x14ac:dyDescent="0.25">
      <c r="A26" s="2"/>
      <c r="B26" s="9"/>
      <c r="C26" s="7"/>
      <c r="D26" s="7"/>
      <c r="H26" s="446" t="s">
        <v>91</v>
      </c>
      <c r="I26" s="447"/>
      <c r="J26" s="446" t="s">
        <v>92</v>
      </c>
      <c r="K26" s="447"/>
      <c r="M26" s="446" t="s">
        <v>320</v>
      </c>
      <c r="N26" s="447"/>
      <c r="O26" s="446" t="s">
        <v>321</v>
      </c>
      <c r="P26" s="447"/>
    </row>
    <row r="27" spans="1:16" ht="14.1" customHeight="1" x14ac:dyDescent="0.25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5">
      <c r="A28" s="3" t="s">
        <v>94</v>
      </c>
      <c r="B28" s="15">
        <f>SUM(B29:B38)</f>
        <v>0</v>
      </c>
      <c r="C28" s="15">
        <f>SUM(C29:C38)</f>
        <v>0</v>
      </c>
      <c r="D28" s="15">
        <f>SUM(D29:D38)</f>
        <v>0</v>
      </c>
      <c r="H28" s="16">
        <f>I12-J28</f>
        <v>0</v>
      </c>
      <c r="I28" s="16">
        <f>J12-K28</f>
        <v>0</v>
      </c>
      <c r="J28" s="16">
        <f>ROUND((M28*8+O28*4)/12,0)</f>
        <v>0</v>
      </c>
      <c r="K28" s="16">
        <f>ROUND((N28*8+P28*4)/12,0)</f>
        <v>0</v>
      </c>
      <c r="M28" s="182"/>
      <c r="N28" s="182"/>
      <c r="O28" s="182">
        <f>M28</f>
        <v>0</v>
      </c>
      <c r="P28" s="182">
        <f>N28</f>
        <v>0</v>
      </c>
    </row>
    <row r="29" spans="1:16" ht="22.5" customHeight="1" x14ac:dyDescent="0.25">
      <c r="A29" s="79" t="s">
        <v>306</v>
      </c>
      <c r="B29" s="18"/>
      <c r="C29" s="7"/>
      <c r="D29" s="7"/>
      <c r="H29" s="1">
        <f>IF(H$28&lt;=0,0,ROUND($B29/($H$28+$I$28+$J$28+$K$28),2))</f>
        <v>0</v>
      </c>
      <c r="I29" s="1">
        <f>IF(I$28&lt;=0,0,ROUND($B29/($H$28+$I$28+$J$28+$K$28),2))</f>
        <v>0</v>
      </c>
      <c r="J29" s="1">
        <f>IF(J$28&lt;=0,0,ROUND($B29/($H$28+$I$28+$J$28+$K$28),2))</f>
        <v>0</v>
      </c>
      <c r="K29" s="1">
        <f>IF(K$28&lt;=0,0,ROUND($B29/($H$28+$I$28+$J$28+$K$28),2))</f>
        <v>0</v>
      </c>
    </row>
    <row r="30" spans="1:16" ht="14.1" customHeight="1" x14ac:dyDescent="0.25">
      <c r="A30" s="2"/>
      <c r="B30" s="18"/>
      <c r="C30" s="7"/>
      <c r="D30" s="7"/>
      <c r="H30" s="1">
        <f t="shared" ref="H30:K39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5">
      <c r="A31" s="2" t="s">
        <v>305</v>
      </c>
      <c r="B31" s="18"/>
      <c r="C31" s="7"/>
      <c r="D31" s="7"/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</row>
    <row r="32" spans="1:16" ht="14.1" customHeight="1" x14ac:dyDescent="0.25">
      <c r="A32" s="2">
        <v>221</v>
      </c>
      <c r="B32" s="18"/>
      <c r="C32" s="7"/>
      <c r="D32" s="7"/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</row>
    <row r="33" spans="1:13" ht="14.1" customHeight="1" x14ac:dyDescent="0.25">
      <c r="A33" s="2">
        <v>223</v>
      </c>
      <c r="B33" s="17"/>
      <c r="C33" s="7"/>
      <c r="D33" s="7"/>
      <c r="H33" s="1">
        <f t="shared" si="2"/>
        <v>0</v>
      </c>
      <c r="I33" s="1">
        <f t="shared" si="2"/>
        <v>0</v>
      </c>
      <c r="J33" s="1">
        <f t="shared" si="2"/>
        <v>0</v>
      </c>
      <c r="K33" s="1">
        <f t="shared" si="2"/>
        <v>0</v>
      </c>
    </row>
    <row r="34" spans="1:13" ht="14.1" customHeight="1" x14ac:dyDescent="0.25">
      <c r="A34" s="2">
        <v>225</v>
      </c>
      <c r="B34" s="17"/>
      <c r="C34" s="7"/>
      <c r="D34" s="7"/>
      <c r="H34" s="1">
        <f t="shared" si="2"/>
        <v>0</v>
      </c>
      <c r="I34" s="1">
        <f t="shared" si="2"/>
        <v>0</v>
      </c>
      <c r="J34" s="1">
        <f t="shared" si="2"/>
        <v>0</v>
      </c>
      <c r="K34" s="1">
        <f t="shared" si="2"/>
        <v>0</v>
      </c>
    </row>
    <row r="35" spans="1:13" ht="14.1" customHeight="1" x14ac:dyDescent="0.25">
      <c r="A35" s="2">
        <v>226</v>
      </c>
      <c r="B35" s="17"/>
      <c r="C35" s="7"/>
      <c r="D35" s="7"/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</row>
    <row r="36" spans="1:13" ht="14.1" customHeight="1" x14ac:dyDescent="0.25">
      <c r="A36" s="2">
        <v>291</v>
      </c>
      <c r="B36" s="17"/>
      <c r="C36" s="7"/>
      <c r="D36" s="7"/>
      <c r="H36" s="1">
        <f t="shared" si="2"/>
        <v>0</v>
      </c>
      <c r="I36" s="1">
        <f t="shared" si="2"/>
        <v>0</v>
      </c>
      <c r="J36" s="1">
        <f t="shared" si="2"/>
        <v>0</v>
      </c>
      <c r="K36" s="1">
        <f t="shared" si="2"/>
        <v>0</v>
      </c>
    </row>
    <row r="37" spans="1:13" ht="14.1" customHeight="1" x14ac:dyDescent="0.25">
      <c r="A37" s="2">
        <v>341</v>
      </c>
      <c r="B37" s="17"/>
      <c r="C37" s="7"/>
      <c r="D37" s="7"/>
    </row>
    <row r="38" spans="1:13" ht="55.5" customHeight="1" x14ac:dyDescent="0.25">
      <c r="A38" s="79" t="s">
        <v>270</v>
      </c>
      <c r="B38" s="18"/>
      <c r="C38" s="7"/>
      <c r="D38" s="7"/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</row>
    <row r="39" spans="1:13" ht="55.5" customHeight="1" x14ac:dyDescent="0.25">
      <c r="A39" s="2" t="s">
        <v>222</v>
      </c>
      <c r="B39" s="18"/>
      <c r="C39" s="247"/>
      <c r="D39" s="247"/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</row>
    <row r="40" spans="1:13" ht="26.4" x14ac:dyDescent="0.25">
      <c r="A40" s="62"/>
      <c r="B40" s="10">
        <f>B29+B30+B31+B32+B33+B34+B35+B36+B37+B38+B39</f>
        <v>0</v>
      </c>
      <c r="G40" s="14" t="s">
        <v>89</v>
      </c>
      <c r="H40" s="10">
        <f>SUM(H29:H38)</f>
        <v>0</v>
      </c>
      <c r="I40" s="10">
        <f>SUM(I29:I38)</f>
        <v>0</v>
      </c>
      <c r="J40" s="10">
        <f>SUM(J29:J38)</f>
        <v>0</v>
      </c>
      <c r="K40" s="10">
        <f>SUM(K29:K38)</f>
        <v>0</v>
      </c>
    </row>
    <row r="41" spans="1:13" x14ac:dyDescent="0.25">
      <c r="C41" s="136"/>
    </row>
    <row r="42" spans="1:13" ht="52.8" x14ac:dyDescent="0.25">
      <c r="G42" s="14" t="s">
        <v>268</v>
      </c>
      <c r="H42" s="248"/>
      <c r="I42" s="248"/>
      <c r="J42" s="248"/>
      <c r="K42" s="248"/>
      <c r="L42" s="10"/>
    </row>
    <row r="43" spans="1:13" ht="13.8" x14ac:dyDescent="0.25">
      <c r="G43" s="1" t="s">
        <v>269</v>
      </c>
      <c r="H43" s="249"/>
      <c r="I43" s="249"/>
      <c r="J43" s="249"/>
      <c r="K43" s="249"/>
    </row>
    <row r="44" spans="1:13" x14ac:dyDescent="0.25">
      <c r="H44" s="10">
        <f>ROUND(H28*H42*H43,2)</f>
        <v>0</v>
      </c>
      <c r="I44" s="10">
        <f t="shared" ref="I44:K44" si="3">ROUND(I28*I42*I43,2)</f>
        <v>0</v>
      </c>
      <c r="J44" s="10">
        <f t="shared" si="3"/>
        <v>0</v>
      </c>
      <c r="K44" s="10">
        <f t="shared" si="3"/>
        <v>0</v>
      </c>
      <c r="L44" s="10">
        <f>SUM(H44:K44)</f>
        <v>0</v>
      </c>
    </row>
    <row r="45" spans="1:13" x14ac:dyDescent="0.25">
      <c r="L45" s="250">
        <f>B40-L44</f>
        <v>0</v>
      </c>
      <c r="M45" s="251" t="s">
        <v>271</v>
      </c>
    </row>
  </sheetData>
  <mergeCells count="12">
    <mergeCell ref="H25:K25"/>
    <mergeCell ref="H26:I26"/>
    <mergeCell ref="J26:K26"/>
    <mergeCell ref="M26:N26"/>
    <mergeCell ref="O26:P26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7" zoomScaleSheetLayoutView="100" workbookViewId="0">
      <selection activeCell="N20" sqref="N20"/>
    </sheetView>
  </sheetViews>
  <sheetFormatPr defaultColWidth="9.109375" defaultRowHeight="13.2" x14ac:dyDescent="0.25"/>
  <cols>
    <col min="1" max="1" width="12.109375" style="1" customWidth="1"/>
    <col min="2" max="2" width="15.5546875" style="1" customWidth="1"/>
    <col min="3" max="3" width="18.109375" style="1" hidden="1" customWidth="1"/>
    <col min="4" max="4" width="15.109375" style="1" hidden="1" customWidth="1"/>
    <col min="5" max="6" width="0" style="1" hidden="1" customWidth="1"/>
    <col min="7" max="7" width="12.44140625" style="1" customWidth="1"/>
    <col min="8" max="8" width="13.5546875" style="1" customWidth="1"/>
    <col min="9" max="9" width="16" style="1" customWidth="1"/>
    <col min="10" max="10" width="13.6640625" style="1" customWidth="1"/>
    <col min="11" max="11" width="12.6640625" style="1" customWidth="1"/>
    <col min="12" max="12" width="15.6640625" style="1" customWidth="1"/>
    <col min="13" max="15" width="14.6640625" style="1" customWidth="1"/>
    <col min="16" max="16" width="15.109375" style="1" customWidth="1"/>
    <col min="17" max="16384" width="9.109375" style="1"/>
  </cols>
  <sheetData>
    <row r="2" spans="1:16" ht="17.399999999999999" x14ac:dyDescent="0.3">
      <c r="A2" s="444" t="s">
        <v>80</v>
      </c>
      <c r="B2" s="444"/>
      <c r="C2" s="444"/>
      <c r="D2" s="444"/>
    </row>
    <row r="3" spans="1:16" x14ac:dyDescent="0.25">
      <c r="H3" s="1" t="s">
        <v>86</v>
      </c>
    </row>
    <row r="4" spans="1:16" x14ac:dyDescent="0.25">
      <c r="G4" s="1" t="s">
        <v>83</v>
      </c>
      <c r="H4" s="1">
        <v>57928.18</v>
      </c>
    </row>
    <row r="5" spans="1:16" x14ac:dyDescent="0.25">
      <c r="G5" s="1" t="s">
        <v>85</v>
      </c>
      <c r="H5" s="1">
        <v>7555.49</v>
      </c>
    </row>
    <row r="6" spans="1:16" ht="39.6" x14ac:dyDescent="0.25">
      <c r="G6" s="12" t="s">
        <v>87</v>
      </c>
      <c r="H6" s="1">
        <v>37.35</v>
      </c>
    </row>
    <row r="8" spans="1:16" ht="29.25" customHeight="1" x14ac:dyDescent="0.25">
      <c r="G8" s="445" t="s">
        <v>90</v>
      </c>
      <c r="H8" s="445"/>
      <c r="I8" s="445"/>
      <c r="J8" s="445"/>
      <c r="K8" s="445"/>
    </row>
    <row r="9" spans="1:16" x14ac:dyDescent="0.25">
      <c r="G9" s="254"/>
      <c r="H9" s="254"/>
      <c r="K9" s="254"/>
    </row>
    <row r="10" spans="1:16" x14ac:dyDescent="0.25">
      <c r="G10" s="254"/>
      <c r="H10" s="254"/>
      <c r="I10" s="446" t="s">
        <v>91</v>
      </c>
      <c r="J10" s="447"/>
      <c r="K10" s="254"/>
      <c r="L10" s="446" t="s">
        <v>335</v>
      </c>
      <c r="M10" s="447"/>
      <c r="N10" s="446" t="s">
        <v>336</v>
      </c>
      <c r="O10" s="447"/>
    </row>
    <row r="11" spans="1:16" x14ac:dyDescent="0.2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326</v>
      </c>
      <c r="I12" s="16">
        <f>ROUND((L12*8+N12*4)/12,0)</f>
        <v>0</v>
      </c>
      <c r="J12" s="16">
        <f>ROUND((M12*8+O12*4)/12,0)</f>
        <v>0</v>
      </c>
      <c r="L12" s="182"/>
      <c r="M12" s="182"/>
      <c r="N12" s="182">
        <f>L12</f>
        <v>0</v>
      </c>
      <c r="O12" s="182">
        <f>M12</f>
        <v>0</v>
      </c>
    </row>
    <row r="13" spans="1:16" ht="26.25" customHeight="1" x14ac:dyDescent="0.25">
      <c r="A13" s="3"/>
      <c r="B13" s="4">
        <f>B14+B28</f>
        <v>0</v>
      </c>
      <c r="C13" s="4">
        <f>C14+C28</f>
        <v>0</v>
      </c>
      <c r="D13" s="4">
        <f>D14+D28</f>
        <v>0</v>
      </c>
      <c r="M13" s="443"/>
      <c r="N13" s="443"/>
      <c r="O13" s="443"/>
      <c r="P13" s="443"/>
    </row>
    <row r="14" spans="1:16" s="6" customFormat="1" ht="14.1" customHeight="1" x14ac:dyDescent="0.25">
      <c r="A14" s="6" t="s">
        <v>93</v>
      </c>
      <c r="B14" s="4">
        <f>SUM(B15:B18)</f>
        <v>0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7"/>
      <c r="N14" s="47"/>
      <c r="O14" s="47"/>
      <c r="P14" s="47"/>
    </row>
    <row r="15" spans="1:16" ht="14.1" customHeight="1" x14ac:dyDescent="0.25">
      <c r="A15" s="2">
        <v>211</v>
      </c>
      <c r="B15" s="17"/>
      <c r="C15" s="7"/>
      <c r="D15" s="7"/>
      <c r="G15" s="10"/>
      <c r="H15" s="13"/>
      <c r="I15" s="10" t="e">
        <f>ROUND(B15/($I$12+$J$12),2)</f>
        <v>#DIV/0!</v>
      </c>
      <c r="J15" s="10" t="e">
        <f>ROUND(B15/($I$12+$J$12),2)</f>
        <v>#DIV/0!</v>
      </c>
      <c r="M15" s="10"/>
      <c r="N15" s="10"/>
      <c r="O15" s="10"/>
      <c r="P15" s="10"/>
    </row>
    <row r="16" spans="1:16" ht="14.1" customHeight="1" x14ac:dyDescent="0.25">
      <c r="A16" s="2">
        <v>213</v>
      </c>
      <c r="B16" s="17"/>
      <c r="C16" s="7"/>
      <c r="D16" s="7"/>
      <c r="G16" s="10"/>
      <c r="H16" s="13"/>
      <c r="I16" s="10" t="e">
        <f t="shared" ref="I16:I18" si="0">ROUND(B16/($I$12+$J$12),2)</f>
        <v>#DIV/0!</v>
      </c>
      <c r="J16" s="10" t="e">
        <f t="shared" ref="J16:J18" si="1">ROUND(B16/($I$12+$J$12),2)</f>
        <v>#DIV/0!</v>
      </c>
      <c r="N16" s="10"/>
      <c r="P16" s="10"/>
    </row>
    <row r="17" spans="1:16" ht="14.1" customHeight="1" x14ac:dyDescent="0.25">
      <c r="A17" s="2">
        <v>226</v>
      </c>
      <c r="B17" s="17"/>
      <c r="C17" s="7"/>
      <c r="D17" s="7"/>
      <c r="G17" s="10"/>
      <c r="H17" s="13"/>
      <c r="I17" s="10" t="e">
        <f t="shared" si="0"/>
        <v>#DIV/0!</v>
      </c>
      <c r="J17" s="10" t="e">
        <f t="shared" si="1"/>
        <v>#DIV/0!</v>
      </c>
    </row>
    <row r="18" spans="1:16" ht="14.1" customHeight="1" x14ac:dyDescent="0.25">
      <c r="A18" s="2">
        <v>346</v>
      </c>
      <c r="B18" s="17"/>
      <c r="C18" s="7"/>
      <c r="D18" s="7"/>
      <c r="G18" s="10"/>
      <c r="H18" s="13"/>
      <c r="I18" s="10" t="e">
        <f t="shared" si="0"/>
        <v>#DIV/0!</v>
      </c>
      <c r="J18" s="10" t="e">
        <f t="shared" si="1"/>
        <v>#DIV/0!</v>
      </c>
    </row>
    <row r="19" spans="1:16" ht="14.1" customHeight="1" x14ac:dyDescent="0.25">
      <c r="A19" s="2"/>
      <c r="B19" s="9"/>
      <c r="C19" s="7"/>
      <c r="D19" s="7"/>
      <c r="G19" s="1" t="s">
        <v>89</v>
      </c>
      <c r="I19" s="10" t="e">
        <f>SUM(I15:I18)</f>
        <v>#DIV/0!</v>
      </c>
      <c r="J19" s="10" t="e">
        <f>SUM(J15:J18)</f>
        <v>#DIV/0!</v>
      </c>
    </row>
    <row r="20" spans="1:16" ht="14.1" customHeight="1" x14ac:dyDescent="0.25">
      <c r="A20" s="2"/>
      <c r="B20" s="9"/>
      <c r="C20" s="7"/>
      <c r="D20" s="7"/>
      <c r="I20" s="10"/>
      <c r="J20" s="10"/>
    </row>
    <row r="21" spans="1:16" ht="52.8" x14ac:dyDescent="0.25">
      <c r="A21" s="2"/>
      <c r="B21" s="9"/>
      <c r="C21" s="7"/>
      <c r="D21" s="7"/>
      <c r="G21" s="14" t="s">
        <v>268</v>
      </c>
      <c r="I21" s="297"/>
      <c r="J21" s="297"/>
    </row>
    <row r="22" spans="1:16" ht="13.8" x14ac:dyDescent="0.25">
      <c r="A22" s="2"/>
      <c r="B22" s="9"/>
      <c r="C22" s="7"/>
      <c r="D22" s="7"/>
      <c r="G22" s="1" t="s">
        <v>269</v>
      </c>
      <c r="I22" s="298"/>
      <c r="J22" s="298"/>
    </row>
    <row r="23" spans="1:16" ht="14.1" customHeight="1" x14ac:dyDescent="0.25">
      <c r="A23" s="2"/>
      <c r="B23" s="9"/>
      <c r="C23" s="7"/>
      <c r="D23" s="7"/>
      <c r="I23" s="10">
        <f>ROUND(I12*I21*I22,2)</f>
        <v>0</v>
      </c>
      <c r="J23" s="10">
        <f>ROUND(J12*J21*J22,2)</f>
        <v>0</v>
      </c>
      <c r="K23" s="10">
        <f>SUM(I23:J23)</f>
        <v>0</v>
      </c>
      <c r="L23" s="10">
        <f>B14-K23</f>
        <v>0</v>
      </c>
    </row>
    <row r="24" spans="1:16" ht="14.1" customHeight="1" x14ac:dyDescent="0.25">
      <c r="A24" s="2"/>
      <c r="B24" s="9"/>
      <c r="C24" s="7"/>
      <c r="D24" s="7"/>
    </row>
    <row r="25" spans="1:16" ht="14.1" customHeight="1" x14ac:dyDescent="0.25">
      <c r="A25" s="2"/>
      <c r="B25" s="9"/>
      <c r="C25" s="7"/>
      <c r="D25" s="7"/>
      <c r="H25" s="448" t="s">
        <v>79</v>
      </c>
      <c r="I25" s="448"/>
      <c r="J25" s="448"/>
      <c r="K25" s="448"/>
    </row>
    <row r="26" spans="1:16" ht="14.1" customHeight="1" x14ac:dyDescent="0.25">
      <c r="A26" s="2"/>
      <c r="B26" s="9"/>
      <c r="C26" s="7"/>
      <c r="D26" s="7"/>
      <c r="H26" s="446" t="s">
        <v>91</v>
      </c>
      <c r="I26" s="447"/>
      <c r="J26" s="446" t="s">
        <v>92</v>
      </c>
      <c r="K26" s="447"/>
      <c r="M26" s="446" t="s">
        <v>337</v>
      </c>
      <c r="N26" s="447"/>
      <c r="O26" s="446" t="s">
        <v>338</v>
      </c>
      <c r="P26" s="447"/>
    </row>
    <row r="27" spans="1:16" ht="14.1" customHeight="1" x14ac:dyDescent="0.25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5">
      <c r="A28" s="3" t="s">
        <v>94</v>
      </c>
      <c r="B28" s="15">
        <f>SUM(B29:B38)</f>
        <v>0</v>
      </c>
      <c r="C28" s="15">
        <f>SUM(C29:C38)</f>
        <v>0</v>
      </c>
      <c r="D28" s="15">
        <f>SUM(D29:D38)</f>
        <v>0</v>
      </c>
      <c r="H28" s="16">
        <f>I12-J28</f>
        <v>0</v>
      </c>
      <c r="I28" s="16">
        <f>J12-K28</f>
        <v>0</v>
      </c>
      <c r="J28" s="16">
        <f>ROUND((M28*8+O28*4)/12,0)</f>
        <v>0</v>
      </c>
      <c r="K28" s="16">
        <f>ROUND((N28*8+P28*4)/12,0)</f>
        <v>0</v>
      </c>
      <c r="M28" s="182"/>
      <c r="N28" s="182"/>
      <c r="O28" s="182">
        <f>M28</f>
        <v>0</v>
      </c>
      <c r="P28" s="182">
        <f>N28</f>
        <v>0</v>
      </c>
    </row>
    <row r="29" spans="1:16" ht="27.75" customHeight="1" x14ac:dyDescent="0.25">
      <c r="A29" s="79" t="s">
        <v>306</v>
      </c>
      <c r="B29" s="18"/>
      <c r="C29" s="7"/>
      <c r="D29" s="7"/>
      <c r="H29" s="1">
        <f>IF(H$28&lt;=0,0,ROUND($B29/($H$28+$I$28+$J$28+$K$28),2))</f>
        <v>0</v>
      </c>
      <c r="I29" s="1">
        <f>IF(I$28&lt;=0,0,ROUND($B29/($H$28+$I$28+$J$28+$K$28),2))</f>
        <v>0</v>
      </c>
      <c r="J29" s="1">
        <f>IF(J$28&lt;=0,0,ROUND($B29/($H$28+$I$28+$J$28+$K$28),2))</f>
        <v>0</v>
      </c>
      <c r="K29" s="1">
        <f>IF(K$28&lt;=0,0,ROUND($B29/($H$28+$I$28+$J$28+$K$28),2))</f>
        <v>0</v>
      </c>
    </row>
    <row r="30" spans="1:16" ht="14.1" customHeight="1" x14ac:dyDescent="0.25">
      <c r="A30" s="2"/>
      <c r="B30" s="18"/>
      <c r="C30" s="7"/>
      <c r="D30" s="7"/>
      <c r="H30" s="1">
        <f t="shared" ref="H30:K38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5">
      <c r="A31" s="2" t="s">
        <v>305</v>
      </c>
      <c r="B31" s="18"/>
      <c r="C31" s="7"/>
      <c r="D31" s="7"/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</row>
    <row r="32" spans="1:16" ht="14.1" customHeight="1" x14ac:dyDescent="0.25">
      <c r="A32" s="2">
        <v>221</v>
      </c>
      <c r="B32" s="18"/>
      <c r="C32" s="7"/>
      <c r="D32" s="7"/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</row>
    <row r="33" spans="1:13" ht="14.1" customHeight="1" x14ac:dyDescent="0.25">
      <c r="A33" s="2">
        <v>223</v>
      </c>
      <c r="B33" s="17"/>
      <c r="C33" s="7"/>
      <c r="D33" s="7"/>
      <c r="H33" s="1">
        <f t="shared" si="2"/>
        <v>0</v>
      </c>
      <c r="I33" s="1">
        <f t="shared" si="2"/>
        <v>0</v>
      </c>
      <c r="J33" s="1">
        <f t="shared" si="2"/>
        <v>0</v>
      </c>
      <c r="K33" s="1">
        <f t="shared" si="2"/>
        <v>0</v>
      </c>
    </row>
    <row r="34" spans="1:13" ht="14.1" customHeight="1" x14ac:dyDescent="0.25">
      <c r="A34" s="2">
        <v>225</v>
      </c>
      <c r="B34" s="17"/>
      <c r="C34" s="7"/>
      <c r="D34" s="7"/>
      <c r="H34" s="1">
        <f t="shared" si="2"/>
        <v>0</v>
      </c>
      <c r="I34" s="1">
        <f t="shared" si="2"/>
        <v>0</v>
      </c>
      <c r="J34" s="1">
        <f t="shared" si="2"/>
        <v>0</v>
      </c>
      <c r="K34" s="1">
        <f t="shared" si="2"/>
        <v>0</v>
      </c>
    </row>
    <row r="35" spans="1:13" ht="14.1" customHeight="1" x14ac:dyDescent="0.25">
      <c r="A35" s="2">
        <v>226</v>
      </c>
      <c r="B35" s="17"/>
      <c r="C35" s="7"/>
      <c r="D35" s="7"/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</row>
    <row r="36" spans="1:13" ht="14.1" customHeight="1" x14ac:dyDescent="0.25">
      <c r="A36" s="2">
        <v>291</v>
      </c>
      <c r="B36" s="17"/>
      <c r="C36" s="7"/>
      <c r="D36" s="7"/>
      <c r="H36" s="1">
        <f t="shared" si="2"/>
        <v>0</v>
      </c>
      <c r="I36" s="1">
        <f t="shared" si="2"/>
        <v>0</v>
      </c>
      <c r="J36" s="1">
        <f t="shared" si="2"/>
        <v>0</v>
      </c>
      <c r="K36" s="1">
        <f t="shared" si="2"/>
        <v>0</v>
      </c>
    </row>
    <row r="37" spans="1:13" ht="14.1" customHeight="1" x14ac:dyDescent="0.25">
      <c r="A37" s="2">
        <v>341</v>
      </c>
      <c r="B37" s="17"/>
      <c r="C37" s="7"/>
      <c r="D37" s="7"/>
    </row>
    <row r="38" spans="1:13" ht="36.75" customHeight="1" x14ac:dyDescent="0.25">
      <c r="A38" s="79" t="s">
        <v>270</v>
      </c>
      <c r="B38" s="18"/>
      <c r="C38" s="7"/>
      <c r="D38" s="7"/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</row>
    <row r="39" spans="1:13" ht="36.75" customHeight="1" x14ac:dyDescent="0.25">
      <c r="A39" s="2" t="s">
        <v>222</v>
      </c>
      <c r="B39" s="18"/>
      <c r="C39" s="247"/>
      <c r="D39" s="247"/>
    </row>
    <row r="40" spans="1:13" ht="26.4" x14ac:dyDescent="0.25">
      <c r="B40" s="10">
        <f>B29+B30+B31+B32+B33+B34+B35+B36+B37+B38+B39</f>
        <v>0</v>
      </c>
      <c r="G40" s="14" t="s">
        <v>89</v>
      </c>
      <c r="H40" s="10">
        <f>SUM(H29:H38)</f>
        <v>0</v>
      </c>
      <c r="I40" s="10">
        <f>SUM(I29:I38)</f>
        <v>0</v>
      </c>
      <c r="J40" s="10">
        <f>SUM(J29:J38)</f>
        <v>0</v>
      </c>
      <c r="K40" s="10">
        <f>SUM(K29:K38)</f>
        <v>0</v>
      </c>
    </row>
    <row r="41" spans="1:13" x14ac:dyDescent="0.25">
      <c r="C41" s="136"/>
    </row>
    <row r="42" spans="1:13" ht="52.8" x14ac:dyDescent="0.25">
      <c r="G42" s="14" t="s">
        <v>268</v>
      </c>
      <c r="H42" s="248"/>
      <c r="I42" s="248"/>
      <c r="J42" s="248"/>
      <c r="K42" s="248"/>
      <c r="L42" s="10"/>
    </row>
    <row r="43" spans="1:13" ht="13.8" x14ac:dyDescent="0.25">
      <c r="G43" s="1" t="s">
        <v>269</v>
      </c>
      <c r="H43" s="249"/>
      <c r="I43" s="249"/>
      <c r="J43" s="249"/>
      <c r="K43" s="249"/>
    </row>
    <row r="44" spans="1:13" x14ac:dyDescent="0.25">
      <c r="H44" s="10">
        <f>ROUND(H28*H42*H43,2)</f>
        <v>0</v>
      </c>
      <c r="I44" s="10">
        <f t="shared" ref="I44:K44" si="3">ROUND(I28*I42*I43,2)</f>
        <v>0</v>
      </c>
      <c r="J44" s="10">
        <f t="shared" si="3"/>
        <v>0</v>
      </c>
      <c r="K44" s="10">
        <f t="shared" si="3"/>
        <v>0</v>
      </c>
      <c r="L44" s="10">
        <f>SUM(H44:K44)</f>
        <v>0</v>
      </c>
    </row>
    <row r="45" spans="1:13" x14ac:dyDescent="0.25">
      <c r="L45" s="250">
        <f>B40-L44</f>
        <v>0</v>
      </c>
      <c r="M45" s="251" t="s">
        <v>271</v>
      </c>
    </row>
  </sheetData>
  <mergeCells count="12">
    <mergeCell ref="H25:K25"/>
    <mergeCell ref="H26:I26"/>
    <mergeCell ref="J26:K26"/>
    <mergeCell ref="M26:N26"/>
    <mergeCell ref="O26:P26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7"/>
  <sheetViews>
    <sheetView tabSelected="1" zoomScaleNormal="100" zoomScaleSheetLayoutView="100" workbookViewId="0">
      <selection activeCell="C36" sqref="C36"/>
    </sheetView>
  </sheetViews>
  <sheetFormatPr defaultColWidth="9.109375" defaultRowHeight="13.2" x14ac:dyDescent="0.25"/>
  <cols>
    <col min="1" max="1" width="2" style="1" bestFit="1" customWidth="1"/>
    <col min="2" max="2" width="15.5546875" style="1" customWidth="1"/>
    <col min="3" max="3" width="15.33203125" style="14" customWidth="1"/>
    <col min="4" max="4" width="14.6640625" style="14" hidden="1" customWidth="1"/>
    <col min="5" max="5" width="14" style="14" customWidth="1"/>
    <col min="6" max="6" width="11.6640625" style="14" customWidth="1"/>
    <col min="7" max="7" width="12.109375" style="14" customWidth="1"/>
    <col min="8" max="8" width="12" style="14" customWidth="1"/>
    <col min="9" max="9" width="12.88671875" style="14" customWidth="1"/>
    <col min="10" max="10" width="10.6640625" style="14" customWidth="1"/>
    <col min="11" max="11" width="18.33203125" style="14" bestFit="1" customWidth="1"/>
    <col min="12" max="12" width="10" style="14" customWidth="1"/>
    <col min="13" max="13" width="12.44140625" style="1" customWidth="1"/>
    <col min="14" max="14" width="14.44140625" style="1" customWidth="1"/>
    <col min="15" max="15" width="9.33203125" style="1" hidden="1" customWidth="1"/>
    <col min="16" max="16" width="15.5546875" style="1" customWidth="1"/>
    <col min="17" max="17" width="12.5546875" style="1" hidden="1" customWidth="1"/>
    <col min="18" max="18" width="10.109375" style="1" bestFit="1" customWidth="1"/>
    <col min="19" max="16384" width="9.109375" style="1"/>
  </cols>
  <sheetData>
    <row r="1" spans="2:22" x14ac:dyDescent="0.25">
      <c r="H1" s="458" t="s">
        <v>99</v>
      </c>
      <c r="I1" s="458"/>
    </row>
    <row r="2" spans="2:22" s="19" customFormat="1" ht="35.25" customHeight="1" x14ac:dyDescent="0.35">
      <c r="B2" s="469" t="s">
        <v>176</v>
      </c>
      <c r="C2" s="469"/>
      <c r="D2" s="469"/>
      <c r="E2" s="469"/>
      <c r="F2" s="469"/>
      <c r="G2" s="469"/>
      <c r="H2" s="469"/>
      <c r="I2" s="99"/>
      <c r="J2" s="21"/>
      <c r="K2" s="21"/>
      <c r="L2" s="21"/>
    </row>
    <row r="3" spans="2:22" s="22" customFormat="1" ht="20.25" customHeight="1" x14ac:dyDescent="0.4">
      <c r="C3" s="23"/>
      <c r="D3" s="23"/>
      <c r="E3" s="23"/>
      <c r="F3" s="23"/>
      <c r="G3" s="23"/>
      <c r="H3" s="474"/>
      <c r="I3" s="474"/>
      <c r="J3" s="308"/>
      <c r="K3" s="308"/>
      <c r="L3" s="308"/>
      <c r="M3" s="309"/>
      <c r="N3" s="309"/>
      <c r="O3" s="309"/>
      <c r="P3" s="309"/>
      <c r="Q3" s="309"/>
      <c r="R3" s="309"/>
      <c r="S3" s="309"/>
      <c r="T3" s="310"/>
    </row>
    <row r="4" spans="2:22" s="22" customFormat="1" ht="15.6" x14ac:dyDescent="0.3">
      <c r="B4" s="456" t="s">
        <v>100</v>
      </c>
      <c r="C4" s="456"/>
      <c r="D4" s="456"/>
      <c r="E4" s="456"/>
      <c r="F4" s="456"/>
      <c r="G4" s="456"/>
      <c r="H4" s="456"/>
      <c r="I4" s="98"/>
      <c r="J4" s="472"/>
      <c r="K4" s="473"/>
      <c r="L4" s="473"/>
      <c r="M4" s="473"/>
      <c r="N4" s="473"/>
      <c r="O4" s="470"/>
      <c r="P4" s="471"/>
      <c r="Q4" s="471"/>
      <c r="R4" s="471"/>
      <c r="S4" s="471"/>
      <c r="T4" s="310"/>
    </row>
    <row r="5" spans="2:22" s="22" customFormat="1" ht="16.5" customHeight="1" thickBot="1" x14ac:dyDescent="0.35">
      <c r="B5" s="25"/>
      <c r="C5" s="25"/>
      <c r="D5" s="25"/>
      <c r="E5" s="25"/>
      <c r="F5" s="25"/>
      <c r="G5" s="25"/>
      <c r="H5" s="25"/>
      <c r="I5" s="98"/>
      <c r="J5" s="24"/>
      <c r="K5" s="24"/>
      <c r="L5" s="24"/>
    </row>
    <row r="6" spans="2:22" s="22" customFormat="1" ht="52.8" x14ac:dyDescent="0.25">
      <c r="B6" s="26" t="s">
        <v>342</v>
      </c>
      <c r="C6" s="302" t="s">
        <v>340</v>
      </c>
      <c r="D6" s="27"/>
      <c r="E6" s="27" t="s">
        <v>101</v>
      </c>
      <c r="F6" s="27" t="s">
        <v>102</v>
      </c>
      <c r="G6" s="27" t="s">
        <v>83</v>
      </c>
      <c r="H6" s="28" t="s">
        <v>103</v>
      </c>
      <c r="I6" s="24"/>
      <c r="J6" s="24"/>
      <c r="T6" s="29"/>
      <c r="U6" s="29"/>
      <c r="V6" s="29"/>
    </row>
    <row r="7" spans="2:22" s="22" customFormat="1" ht="17.399999999999999" x14ac:dyDescent="0.3">
      <c r="B7" s="30">
        <f>M10</f>
        <v>0</v>
      </c>
      <c r="C7" s="31">
        <f>P10</f>
        <v>0</v>
      </c>
      <c r="D7" s="31"/>
      <c r="E7" s="31">
        <v>7</v>
      </c>
      <c r="F7" s="31">
        <v>1</v>
      </c>
      <c r="G7" s="243">
        <f>ROUND((B7*C7*E7*F7),2)</f>
        <v>0</v>
      </c>
      <c r="H7" s="33">
        <f>ROUND(G7*30.2%,2)</f>
        <v>0</v>
      </c>
      <c r="I7" s="24"/>
      <c r="J7" s="455" t="s">
        <v>104</v>
      </c>
      <c r="K7" s="455"/>
      <c r="T7" s="29"/>
      <c r="U7" s="29"/>
      <c r="V7" s="29"/>
    </row>
    <row r="8" spans="2:22" s="22" customFormat="1" ht="39.6" x14ac:dyDescent="0.25">
      <c r="B8" s="30">
        <f>M14</f>
        <v>0</v>
      </c>
      <c r="C8" s="31">
        <f>P14</f>
        <v>0</v>
      </c>
      <c r="D8" s="31"/>
      <c r="E8" s="31">
        <v>1</v>
      </c>
      <c r="F8" s="31">
        <v>1</v>
      </c>
      <c r="G8" s="243">
        <f t="shared" ref="G8:G11" si="0">ROUND((B8*C8*E8*F8),2)</f>
        <v>0</v>
      </c>
      <c r="H8" s="33">
        <f>ROUND(G8*30.2%,2)</f>
        <v>0</v>
      </c>
      <c r="I8" s="24"/>
      <c r="J8" s="34"/>
      <c r="K8" s="31"/>
      <c r="L8" s="177" t="s">
        <v>344</v>
      </c>
      <c r="M8" s="177" t="s">
        <v>106</v>
      </c>
      <c r="N8" s="177" t="s">
        <v>343</v>
      </c>
      <c r="O8" s="177" t="s">
        <v>108</v>
      </c>
      <c r="P8" s="177" t="s">
        <v>340</v>
      </c>
      <c r="Q8" s="34"/>
      <c r="T8" s="29"/>
      <c r="U8" s="29"/>
      <c r="V8" s="29"/>
    </row>
    <row r="9" spans="2:22" s="22" customFormat="1" x14ac:dyDescent="0.25">
      <c r="B9" s="30">
        <f>M18</f>
        <v>0</v>
      </c>
      <c r="C9" s="31">
        <f>P18</f>
        <v>0</v>
      </c>
      <c r="D9" s="31"/>
      <c r="E9" s="31">
        <v>1</v>
      </c>
      <c r="F9" s="31">
        <v>1</v>
      </c>
      <c r="G9" s="243">
        <f t="shared" si="0"/>
        <v>0</v>
      </c>
      <c r="H9" s="33">
        <f>ROUND(G9*30.2%,2)</f>
        <v>0</v>
      </c>
      <c r="I9" s="24"/>
      <c r="J9" s="305">
        <v>44927</v>
      </c>
      <c r="K9" s="31" t="s">
        <v>109</v>
      </c>
      <c r="L9" s="40"/>
      <c r="M9" s="40"/>
      <c r="N9" s="34">
        <f>L9-O9</f>
        <v>0</v>
      </c>
      <c r="O9" s="40">
        <v>0</v>
      </c>
      <c r="P9" s="110"/>
      <c r="Q9" s="34"/>
      <c r="T9" s="29"/>
      <c r="U9" s="29"/>
      <c r="V9" s="29"/>
    </row>
    <row r="10" spans="2:22" s="22" customFormat="1" ht="25.5" customHeight="1" x14ac:dyDescent="0.25">
      <c r="B10" s="30">
        <f>M22</f>
        <v>0</v>
      </c>
      <c r="C10" s="31">
        <f>P22</f>
        <v>0</v>
      </c>
      <c r="D10" s="31"/>
      <c r="E10" s="31">
        <v>2</v>
      </c>
      <c r="F10" s="31">
        <v>1</v>
      </c>
      <c r="G10" s="243">
        <f t="shared" si="0"/>
        <v>0</v>
      </c>
      <c r="H10" s="33">
        <f>ROUND(G10*30.2%,2)</f>
        <v>0</v>
      </c>
      <c r="I10" s="24"/>
      <c r="J10" s="34"/>
      <c r="K10" s="294" t="s">
        <v>322</v>
      </c>
      <c r="L10" s="34">
        <f>N10+O10</f>
        <v>0</v>
      </c>
      <c r="M10" s="40"/>
      <c r="N10" s="40"/>
      <c r="O10" s="40">
        <v>0</v>
      </c>
      <c r="P10" s="34">
        <f>IF(M10=0,0,ROUND(N10/M10,2))</f>
        <v>0</v>
      </c>
      <c r="Q10" s="34">
        <f>IF(N10=0,0,O10/N10+1)</f>
        <v>0</v>
      </c>
      <c r="T10" s="29"/>
      <c r="U10" s="29"/>
      <c r="V10" s="29"/>
    </row>
    <row r="11" spans="2:22" s="22" customFormat="1" ht="13.8" thickBot="1" x14ac:dyDescent="0.3">
      <c r="B11" s="35">
        <f>M26</f>
        <v>0</v>
      </c>
      <c r="C11" s="37">
        <f>P26</f>
        <v>0</v>
      </c>
      <c r="D11" s="37"/>
      <c r="E11" s="37">
        <v>1</v>
      </c>
      <c r="F11" s="37">
        <v>1</v>
      </c>
      <c r="G11" s="303">
        <f t="shared" si="0"/>
        <v>0</v>
      </c>
      <c r="H11" s="225">
        <f>ROUND(G11*30.2%,2)</f>
        <v>0</v>
      </c>
      <c r="I11" s="24"/>
      <c r="J11" s="34"/>
      <c r="K11" s="34" t="s">
        <v>111</v>
      </c>
      <c r="L11" s="34">
        <f>L9-L10</f>
        <v>0</v>
      </c>
      <c r="M11" s="34">
        <f>M9-M10</f>
        <v>0</v>
      </c>
      <c r="N11" s="34">
        <f>N9-N10</f>
        <v>0</v>
      </c>
      <c r="O11" s="34">
        <f>O9-O10</f>
        <v>0</v>
      </c>
      <c r="P11" s="34">
        <f>IF(M11=0,0,ROUND(N11/M11,2))</f>
        <v>0</v>
      </c>
      <c r="Q11" s="34">
        <f>IF(N11=0,0,O11/N11+1)</f>
        <v>0</v>
      </c>
      <c r="T11" s="29"/>
      <c r="U11" s="29"/>
      <c r="V11" s="29"/>
    </row>
    <row r="12" spans="2:22" s="22" customFormat="1" ht="13.8" thickBot="1" x14ac:dyDescent="0.3">
      <c r="B12" s="24"/>
      <c r="C12" s="24"/>
      <c r="D12" s="24"/>
      <c r="E12" s="24"/>
      <c r="F12" s="24"/>
      <c r="G12" s="304">
        <f>SUM(G7:G11)</f>
        <v>0</v>
      </c>
      <c r="H12" s="184">
        <f>SUM(H7:H11)</f>
        <v>0</v>
      </c>
      <c r="I12" s="24"/>
      <c r="J12" s="31"/>
      <c r="K12" s="34"/>
      <c r="L12" s="34"/>
      <c r="M12" s="34"/>
      <c r="N12" s="34"/>
      <c r="O12" s="34"/>
      <c r="P12" s="34"/>
      <c r="Q12" s="34"/>
      <c r="T12" s="29"/>
      <c r="U12" s="29"/>
      <c r="V12" s="29"/>
    </row>
    <row r="13" spans="2:22" s="22" customFormat="1" x14ac:dyDescent="0.25">
      <c r="C13" s="24"/>
      <c r="D13" s="24"/>
      <c r="E13" s="24"/>
      <c r="F13" s="24"/>
      <c r="G13" s="24"/>
      <c r="H13" s="41"/>
      <c r="I13" s="24"/>
      <c r="J13" s="305">
        <v>45139</v>
      </c>
      <c r="K13" s="31" t="s">
        <v>109</v>
      </c>
      <c r="L13" s="40"/>
      <c r="M13" s="40"/>
      <c r="N13" s="34">
        <f>L13-O13</f>
        <v>0</v>
      </c>
      <c r="O13" s="40">
        <v>0</v>
      </c>
      <c r="P13" s="110"/>
      <c r="Q13" s="34"/>
      <c r="T13" s="29"/>
      <c r="U13" s="29"/>
      <c r="V13" s="29"/>
    </row>
    <row r="14" spans="2:22" s="22" customFormat="1" ht="28.5" customHeight="1" thickBot="1" x14ac:dyDescent="0.3">
      <c r="C14" s="24"/>
      <c r="D14" s="24"/>
      <c r="E14" s="24"/>
      <c r="F14" s="24"/>
      <c r="G14" s="24"/>
      <c r="H14" s="24"/>
      <c r="I14" s="24"/>
      <c r="J14" s="34"/>
      <c r="K14" s="294" t="s">
        <v>322</v>
      </c>
      <c r="L14" s="34">
        <f>N14+O14</f>
        <v>0</v>
      </c>
      <c r="M14" s="40"/>
      <c r="N14" s="40"/>
      <c r="O14" s="40">
        <f>O10</f>
        <v>0</v>
      </c>
      <c r="P14" s="34">
        <f>IF(M14=0,0,ROUND(N14/M14,2))</f>
        <v>0</v>
      </c>
      <c r="Q14" s="34">
        <f>IF(N14=0,0,O14/N14+1)</f>
        <v>0</v>
      </c>
      <c r="T14" s="29"/>
      <c r="U14" s="29"/>
      <c r="V14" s="29"/>
    </row>
    <row r="15" spans="2:22" s="22" customFormat="1" ht="92.4" x14ac:dyDescent="0.25">
      <c r="B15" s="42"/>
      <c r="C15" s="43" t="s">
        <v>112</v>
      </c>
      <c r="D15" s="27"/>
      <c r="E15" s="27" t="s">
        <v>113</v>
      </c>
      <c r="F15" s="44" t="s">
        <v>114</v>
      </c>
      <c r="G15" s="24"/>
      <c r="H15" s="24"/>
      <c r="I15" s="41"/>
      <c r="J15" s="34"/>
      <c r="K15" s="34" t="s">
        <v>111</v>
      </c>
      <c r="L15" s="34">
        <f>L13-L14</f>
        <v>0</v>
      </c>
      <c r="M15" s="34">
        <f>M13-M14</f>
        <v>0</v>
      </c>
      <c r="N15" s="34">
        <f>N13-N14</f>
        <v>0</v>
      </c>
      <c r="O15" s="34">
        <f>O13-O14</f>
        <v>0</v>
      </c>
      <c r="P15" s="34">
        <f>IF(M15=0,0,ROUND(N15/M15,2))</f>
        <v>0</v>
      </c>
      <c r="Q15" s="34">
        <f>IF(N15=0,0,O15/N15+1)</f>
        <v>0</v>
      </c>
      <c r="T15" s="29"/>
      <c r="U15" s="29"/>
      <c r="V15" s="29"/>
    </row>
    <row r="16" spans="2:22" s="22" customFormat="1" x14ac:dyDescent="0.25">
      <c r="B16" s="45" t="s">
        <v>115</v>
      </c>
      <c r="C16" s="31">
        <f>F16/E16</f>
        <v>0</v>
      </c>
      <c r="D16" s="31"/>
      <c r="E16" s="31">
        <f>'проверка 2024'!J12+'проверка 2024'!K12</f>
        <v>628</v>
      </c>
      <c r="F16" s="33">
        <f>'проверка 2024'!B18</f>
        <v>0</v>
      </c>
      <c r="G16" s="24"/>
      <c r="H16" s="24"/>
      <c r="I16" s="41"/>
      <c r="J16" s="31"/>
      <c r="K16" s="31"/>
      <c r="L16" s="31"/>
      <c r="M16" s="34"/>
      <c r="N16" s="34"/>
      <c r="O16" s="34"/>
      <c r="P16" s="34"/>
      <c r="Q16" s="34"/>
      <c r="T16" s="29"/>
      <c r="U16" s="29"/>
      <c r="V16" s="29"/>
    </row>
    <row r="17" spans="2:84" s="22" customFormat="1" ht="46.5" customHeight="1" thickBot="1" x14ac:dyDescent="0.3">
      <c r="B17" s="223" t="s">
        <v>116</v>
      </c>
      <c r="C17" s="38">
        <f>F17/E17</f>
        <v>0</v>
      </c>
      <c r="D17" s="38"/>
      <c r="E17" s="38">
        <f>'проверка 2024'!J12+'проверка 2024'!K12</f>
        <v>628</v>
      </c>
      <c r="F17" s="39">
        <f>'проверка 2024'!B17</f>
        <v>0</v>
      </c>
      <c r="G17" s="24"/>
      <c r="H17" s="24"/>
      <c r="I17" s="24"/>
      <c r="J17" s="305">
        <v>45170</v>
      </c>
      <c r="K17" s="31" t="s">
        <v>109</v>
      </c>
      <c r="L17" s="40"/>
      <c r="M17" s="40"/>
      <c r="N17" s="34">
        <f>L17-O17</f>
        <v>0</v>
      </c>
      <c r="O17" s="40"/>
      <c r="P17" s="110"/>
      <c r="Q17" s="34"/>
      <c r="T17" s="29"/>
      <c r="U17" s="29"/>
      <c r="V17" s="29"/>
    </row>
    <row r="18" spans="2:84" s="22" customFormat="1" ht="25.5" customHeight="1" x14ac:dyDescent="0.25">
      <c r="C18" s="24"/>
      <c r="D18" s="24"/>
      <c r="E18" s="24"/>
      <c r="F18" s="24"/>
      <c r="G18" s="24"/>
      <c r="H18" s="24"/>
      <c r="I18" s="24"/>
      <c r="J18" s="34"/>
      <c r="K18" s="294" t="s">
        <v>322</v>
      </c>
      <c r="L18" s="34">
        <f>N18+O18</f>
        <v>0</v>
      </c>
      <c r="M18" s="40"/>
      <c r="N18" s="40"/>
      <c r="O18" s="40"/>
      <c r="P18" s="34">
        <f>IF(M18=0,0,ROUND(N18/M18,2))</f>
        <v>0</v>
      </c>
      <c r="Q18" s="34">
        <f>IF(N18=0,0,O18/N18+1)</f>
        <v>0</v>
      </c>
      <c r="T18" s="29"/>
      <c r="U18" s="29"/>
      <c r="V18" s="29"/>
    </row>
    <row r="19" spans="2:84" s="22" customFormat="1" x14ac:dyDescent="0.25">
      <c r="C19" s="24"/>
      <c r="D19" s="24"/>
      <c r="E19" s="24"/>
      <c r="F19" s="24"/>
      <c r="G19" s="24"/>
      <c r="H19" s="24"/>
      <c r="I19" s="24"/>
      <c r="J19" s="34"/>
      <c r="K19" s="34" t="s">
        <v>111</v>
      </c>
      <c r="L19" s="34">
        <f>L17-L18</f>
        <v>0</v>
      </c>
      <c r="M19" s="34">
        <f>M17-M18</f>
        <v>0</v>
      </c>
      <c r="N19" s="34">
        <f>N17-N18</f>
        <v>0</v>
      </c>
      <c r="O19" s="34">
        <f>O17-O18</f>
        <v>0</v>
      </c>
      <c r="P19" s="34">
        <f>IF(M19=0,0,ROUND(N19/M19,2))</f>
        <v>0</v>
      </c>
      <c r="Q19" s="34">
        <f>IF(N19=0,0,O19/N19+1)</f>
        <v>0</v>
      </c>
      <c r="T19" s="29"/>
      <c r="U19" s="29"/>
      <c r="V19" s="29"/>
    </row>
    <row r="20" spans="2:84" s="22" customFormat="1" ht="15.6" x14ac:dyDescent="0.3">
      <c r="B20" s="459"/>
      <c r="C20" s="459"/>
      <c r="D20" s="459"/>
      <c r="E20" s="459"/>
      <c r="F20" s="459"/>
      <c r="G20" s="459"/>
      <c r="H20" s="459"/>
      <c r="I20" s="24"/>
      <c r="J20" s="31"/>
      <c r="K20" s="31"/>
      <c r="L20" s="31"/>
      <c r="M20" s="34"/>
      <c r="N20" s="34"/>
      <c r="O20" s="34"/>
      <c r="P20" s="34"/>
      <c r="Q20" s="34"/>
      <c r="T20" s="29"/>
      <c r="U20" s="29"/>
      <c r="V20" s="29"/>
    </row>
    <row r="21" spans="2:84" s="22" customFormat="1" ht="14.4" x14ac:dyDescent="0.3">
      <c r="B21" s="292"/>
      <c r="C21" s="463"/>
      <c r="D21" s="464"/>
      <c r="E21" s="460"/>
      <c r="F21" s="460"/>
      <c r="G21" s="293"/>
      <c r="H21" s="293"/>
      <c r="I21" s="24"/>
      <c r="J21" s="305">
        <v>45200</v>
      </c>
      <c r="K21" s="31" t="s">
        <v>109</v>
      </c>
      <c r="L21" s="40"/>
      <c r="M21" s="40"/>
      <c r="N21" s="34">
        <f>L21-O21</f>
        <v>0</v>
      </c>
      <c r="O21" s="40"/>
      <c r="P21" s="34"/>
      <c r="Q21" s="34"/>
      <c r="T21" s="29"/>
      <c r="U21" s="29"/>
      <c r="V21" s="29"/>
    </row>
    <row r="22" spans="2:84" s="22" customFormat="1" ht="24.75" customHeight="1" x14ac:dyDescent="0.25">
      <c r="B22" s="293"/>
      <c r="C22" s="465"/>
      <c r="D22" s="465"/>
      <c r="E22" s="461"/>
      <c r="F22" s="462"/>
      <c r="G22" s="293"/>
      <c r="H22" s="293"/>
      <c r="I22" s="24"/>
      <c r="J22" s="50"/>
      <c r="K22" s="294" t="s">
        <v>322</v>
      </c>
      <c r="L22" s="34">
        <f>O22+N22</f>
        <v>0</v>
      </c>
      <c r="M22" s="40"/>
      <c r="N22" s="40"/>
      <c r="O22" s="40"/>
      <c r="P22" s="34">
        <f>IF(M22=0,0,ROUND(N22/M22,2))</f>
        <v>0</v>
      </c>
      <c r="Q22" s="34">
        <f>IF(N22=0,0,O22/N22+1)</f>
        <v>0</v>
      </c>
      <c r="T22" s="29"/>
      <c r="U22" s="29"/>
      <c r="V22" s="29"/>
    </row>
    <row r="23" spans="2:84" s="22" customFormat="1" x14ac:dyDescent="0.25">
      <c r="B23" s="293"/>
      <c r="C23" s="465"/>
      <c r="D23" s="465"/>
      <c r="E23" s="461"/>
      <c r="F23" s="462"/>
      <c r="G23" s="293"/>
      <c r="H23" s="293"/>
      <c r="I23" s="24"/>
      <c r="J23" s="50"/>
      <c r="K23" s="34" t="s">
        <v>111</v>
      </c>
      <c r="L23" s="34">
        <f>L21-L22</f>
        <v>0</v>
      </c>
      <c r="M23" s="34">
        <f>M21-M22</f>
        <v>0</v>
      </c>
      <c r="N23" s="34">
        <f>N21-N22</f>
        <v>0</v>
      </c>
      <c r="O23" s="34">
        <f>O21-O22</f>
        <v>0</v>
      </c>
      <c r="P23" s="34">
        <f>IF(M23=0,0,ROUND(N23/M23,2))</f>
        <v>0</v>
      </c>
      <c r="Q23" s="34">
        <f>IF(N23=0,0,O23/N23+1)</f>
        <v>0</v>
      </c>
      <c r="T23" s="29"/>
      <c r="U23" s="29"/>
      <c r="V23" s="29"/>
    </row>
    <row r="24" spans="2:84" s="22" customFormat="1" x14ac:dyDescent="0.25">
      <c r="C24" s="24"/>
      <c r="D24" s="24"/>
      <c r="E24" s="24"/>
      <c r="F24" s="24"/>
      <c r="G24" s="24"/>
      <c r="H24" s="24"/>
      <c r="I24" s="24"/>
      <c r="J24" s="31"/>
      <c r="K24" s="31"/>
      <c r="L24" s="31"/>
      <c r="M24" s="34"/>
      <c r="N24" s="34"/>
      <c r="O24" s="34"/>
      <c r="P24" s="34"/>
      <c r="Q24" s="34"/>
      <c r="T24" s="29"/>
      <c r="U24" s="29"/>
      <c r="V24" s="29"/>
    </row>
    <row r="25" spans="2:84" s="22" customFormat="1" x14ac:dyDescent="0.25">
      <c r="B25" s="47"/>
      <c r="H25" s="47"/>
      <c r="I25" s="24"/>
      <c r="J25" s="305">
        <v>45261</v>
      </c>
      <c r="K25" s="31" t="s">
        <v>109</v>
      </c>
      <c r="L25" s="40"/>
      <c r="M25" s="40"/>
      <c r="N25" s="34">
        <f>L25-O25</f>
        <v>0</v>
      </c>
      <c r="O25" s="40"/>
      <c r="P25" s="34"/>
      <c r="Q25" s="34"/>
      <c r="T25" s="29"/>
      <c r="U25" s="29"/>
      <c r="V25" s="29"/>
    </row>
    <row r="26" spans="2:84" s="22" customFormat="1" ht="24" customHeight="1" x14ac:dyDescent="0.25">
      <c r="B26" s="47"/>
      <c r="C26" s="47"/>
      <c r="D26" s="47"/>
      <c r="E26" s="47"/>
      <c r="F26" s="47"/>
      <c r="G26" s="47"/>
      <c r="H26" s="47"/>
      <c r="I26" s="49"/>
      <c r="J26" s="50"/>
      <c r="K26" s="294" t="s">
        <v>322</v>
      </c>
      <c r="L26" s="34">
        <f>O26+N26</f>
        <v>0</v>
      </c>
      <c r="M26" s="40"/>
      <c r="N26" s="40"/>
      <c r="O26" s="40"/>
      <c r="P26" s="34">
        <f>IF(M26=0,0,ROUND(N26/M26,2))</f>
        <v>0</v>
      </c>
      <c r="Q26" s="34">
        <f>IF(N26=0,0,O26/N26+1)</f>
        <v>0</v>
      </c>
      <c r="T26" s="48"/>
      <c r="U26" s="29"/>
      <c r="V26" s="48"/>
    </row>
    <row r="27" spans="2:84" s="22" customFormat="1" ht="49.5" customHeight="1" x14ac:dyDescent="0.3">
      <c r="B27" s="456" t="s">
        <v>117</v>
      </c>
      <c r="C27" s="456"/>
      <c r="D27" s="456"/>
      <c r="E27" s="456"/>
      <c r="F27" s="456"/>
      <c r="G27" s="456"/>
      <c r="H27" s="456"/>
      <c r="I27" s="49"/>
      <c r="J27" s="50"/>
      <c r="K27" s="34" t="s">
        <v>111</v>
      </c>
      <c r="L27" s="34">
        <f>L25-L26</f>
        <v>0</v>
      </c>
      <c r="M27" s="34">
        <f>M25-M26</f>
        <v>0</v>
      </c>
      <c r="N27" s="34">
        <f>N25-N26</f>
        <v>0</v>
      </c>
      <c r="O27" s="34">
        <f>O25-O26</f>
        <v>0</v>
      </c>
      <c r="P27" s="34">
        <f>IF(M27=0,0,ROUND(N27/M27,2))</f>
        <v>0</v>
      </c>
      <c r="Q27" s="34">
        <f>IF(N27=0,0,O27/N27+1)</f>
        <v>0</v>
      </c>
      <c r="T27" s="29"/>
      <c r="U27" s="29"/>
      <c r="V27" s="29"/>
    </row>
    <row r="28" spans="2:84" s="22" customFormat="1" ht="13.8" thickBot="1" x14ac:dyDescent="0.3">
      <c r="B28" s="1"/>
      <c r="C28" s="14"/>
      <c r="D28" s="14"/>
      <c r="E28" s="14"/>
      <c r="F28" s="14"/>
      <c r="G28" s="14"/>
      <c r="H28" s="14"/>
      <c r="I28" s="49"/>
      <c r="T28" s="48"/>
      <c r="U28" s="29"/>
      <c r="V28" s="48"/>
    </row>
    <row r="29" spans="2:84" s="22" customFormat="1" ht="39.6" x14ac:dyDescent="0.25">
      <c r="B29" s="26" t="s">
        <v>346</v>
      </c>
      <c r="C29" s="27" t="s">
        <v>340</v>
      </c>
      <c r="D29" s="27"/>
      <c r="E29" s="27" t="s">
        <v>101</v>
      </c>
      <c r="F29" s="27" t="s">
        <v>102</v>
      </c>
      <c r="G29" s="27" t="s">
        <v>83</v>
      </c>
      <c r="H29" s="28" t="s">
        <v>103</v>
      </c>
      <c r="I29" s="49"/>
      <c r="J29" s="100"/>
      <c r="K29" s="100"/>
      <c r="L29" s="47"/>
      <c r="M29" s="47"/>
      <c r="N29" s="47"/>
      <c r="O29" s="47"/>
      <c r="P29" s="47"/>
      <c r="Q29" s="47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2:84" s="47" customFormat="1" x14ac:dyDescent="0.25">
      <c r="B30" s="30"/>
      <c r="C30" s="31"/>
      <c r="D30" s="31"/>
      <c r="E30" s="31"/>
      <c r="F30" s="31"/>
      <c r="G30" s="170"/>
      <c r="H30" s="171">
        <f>ROUND(G30*30.2%,2)</f>
        <v>0</v>
      </c>
      <c r="I30" s="49"/>
      <c r="J30" s="100"/>
      <c r="K30" s="100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</row>
    <row r="31" spans="2:84" s="47" customFormat="1" x14ac:dyDescent="0.25">
      <c r="B31" s="30"/>
      <c r="C31" s="31"/>
      <c r="D31" s="31"/>
      <c r="E31" s="31"/>
      <c r="F31" s="31"/>
      <c r="G31" s="170"/>
      <c r="H31" s="171">
        <f>ROUND(G31*30.2%,2)</f>
        <v>0</v>
      </c>
      <c r="I31" s="14"/>
      <c r="J31" s="100"/>
      <c r="K31" s="100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</row>
    <row r="32" spans="2:84" s="47" customFormat="1" ht="13.8" thickBot="1" x14ac:dyDescent="0.3">
      <c r="B32" s="35"/>
      <c r="C32" s="36"/>
      <c r="D32" s="37"/>
      <c r="E32" s="38"/>
      <c r="F32" s="38"/>
      <c r="G32" s="172"/>
      <c r="H32" s="173">
        <f>ROUND(G32*30.2%,2)</f>
        <v>0</v>
      </c>
      <c r="I32" s="14"/>
      <c r="J32" s="100"/>
      <c r="K32" s="100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</row>
    <row r="33" spans="2:84" s="47" customFormat="1" ht="13.8" thickBot="1" x14ac:dyDescent="0.3">
      <c r="B33" s="24"/>
      <c r="C33" s="24"/>
      <c r="D33" s="24"/>
      <c r="E33" s="24"/>
      <c r="F33" s="24"/>
      <c r="G33" s="174">
        <f>SUM(G30:G32)</f>
        <v>0</v>
      </c>
      <c r="H33" s="175">
        <f>SUM(H30:H32)</f>
        <v>0</v>
      </c>
      <c r="I33" s="14"/>
      <c r="J33" s="100"/>
      <c r="K33" s="100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</row>
    <row r="34" spans="2:84" s="47" customFormat="1" ht="18" x14ac:dyDescent="0.35">
      <c r="B34" s="221"/>
      <c r="C34" s="221"/>
      <c r="D34" s="221"/>
      <c r="E34" s="221"/>
      <c r="F34" s="221"/>
      <c r="G34" s="222"/>
      <c r="H34" s="222"/>
      <c r="I34" s="94"/>
      <c r="J34" s="467" t="s">
        <v>345</v>
      </c>
      <c r="K34" s="468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</row>
    <row r="35" spans="2:84" s="47" customFormat="1" x14ac:dyDescent="0.25">
      <c r="B35" s="221"/>
      <c r="C35" s="221"/>
      <c r="D35" s="221"/>
      <c r="E35" s="221"/>
      <c r="F35" s="221"/>
      <c r="G35" s="222"/>
      <c r="H35" s="222"/>
      <c r="I35" s="94"/>
      <c r="J35" s="100"/>
      <c r="K35" s="10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</row>
    <row r="36" spans="2:84" s="47" customFormat="1" ht="39.6" x14ac:dyDescent="0.25">
      <c r="B36" s="221"/>
      <c r="C36" s="221"/>
      <c r="D36" s="221"/>
      <c r="E36" s="221"/>
      <c r="F36" s="221"/>
      <c r="G36" s="222"/>
      <c r="H36" s="222"/>
      <c r="I36" s="94"/>
      <c r="J36" s="457" t="s">
        <v>118</v>
      </c>
      <c r="K36" s="457"/>
      <c r="L36" s="34" t="s">
        <v>105</v>
      </c>
      <c r="M36" s="34" t="s">
        <v>106</v>
      </c>
      <c r="N36" s="34" t="s">
        <v>105</v>
      </c>
      <c r="O36" s="34" t="s">
        <v>108</v>
      </c>
      <c r="P36" s="31" t="s">
        <v>340</v>
      </c>
      <c r="Q36" s="50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</row>
    <row r="37" spans="2:84" s="47" customFormat="1" x14ac:dyDescent="0.25">
      <c r="B37" s="221"/>
      <c r="C37" s="221"/>
      <c r="D37" s="221"/>
      <c r="E37" s="221"/>
      <c r="F37" s="221"/>
      <c r="G37" s="222"/>
      <c r="H37" s="222"/>
      <c r="I37" s="94"/>
      <c r="J37" s="306">
        <v>44927</v>
      </c>
      <c r="K37" s="31" t="s">
        <v>109</v>
      </c>
      <c r="L37" s="51"/>
      <c r="M37" s="40"/>
      <c r="N37" s="34">
        <f>L37-O37</f>
        <v>0</v>
      </c>
      <c r="O37" s="40"/>
      <c r="P37" s="34"/>
      <c r="Q37" s="34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</row>
    <row r="38" spans="2:84" s="47" customFormat="1" x14ac:dyDescent="0.25">
      <c r="B38" s="221"/>
      <c r="C38" s="221"/>
      <c r="D38" s="221"/>
      <c r="E38" s="221"/>
      <c r="F38" s="221"/>
      <c r="G38" s="222"/>
      <c r="H38" s="222"/>
      <c r="I38" s="94"/>
      <c r="J38" s="50"/>
      <c r="K38" s="34" t="s">
        <v>177</v>
      </c>
      <c r="L38" s="34">
        <f>O38+N38</f>
        <v>0</v>
      </c>
      <c r="M38" s="40"/>
      <c r="N38" s="40"/>
      <c r="O38" s="40"/>
      <c r="P38" s="34">
        <f>IF(M38=0,0,ROUND(N38/M38,2))</f>
        <v>0</v>
      </c>
      <c r="Q38" s="34">
        <f>IF(N38=0,0,O38/N38+1)</f>
        <v>0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</row>
    <row r="39" spans="2:84" s="47" customFormat="1" x14ac:dyDescent="0.25">
      <c r="B39" s="221"/>
      <c r="C39" s="221"/>
      <c r="D39" s="221"/>
      <c r="E39" s="221"/>
      <c r="F39" s="221"/>
      <c r="G39" s="222"/>
      <c r="H39" s="222"/>
      <c r="I39" s="94"/>
      <c r="J39" s="50"/>
      <c r="K39" s="34" t="s">
        <v>111</v>
      </c>
      <c r="L39" s="34">
        <f>L37-L38</f>
        <v>0</v>
      </c>
      <c r="M39" s="34">
        <f>M37-M38</f>
        <v>0</v>
      </c>
      <c r="N39" s="34">
        <f>N37-N38</f>
        <v>0</v>
      </c>
      <c r="O39" s="34">
        <f>O37-O38</f>
        <v>0</v>
      </c>
      <c r="P39" s="34">
        <f>IF(M39=0,0,ROUND(N39/M39,2))</f>
        <v>0</v>
      </c>
      <c r="Q39" s="34">
        <f>IF(N39=0,0,O39/N39+1)</f>
        <v>0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</row>
    <row r="40" spans="2:84" s="47" customFormat="1" x14ac:dyDescent="0.25">
      <c r="B40" s="221"/>
      <c r="C40" s="221"/>
      <c r="D40" s="221"/>
      <c r="E40" s="221"/>
      <c r="F40" s="221"/>
      <c r="G40" s="222"/>
      <c r="H40" s="222"/>
      <c r="I40" s="94"/>
      <c r="J40" s="307"/>
      <c r="K40" s="307"/>
      <c r="L40" s="34" t="s">
        <v>105</v>
      </c>
      <c r="M40" s="34" t="s">
        <v>106</v>
      </c>
      <c r="N40" s="34" t="s">
        <v>107</v>
      </c>
      <c r="O40" s="34" t="s">
        <v>108</v>
      </c>
      <c r="P40" s="50"/>
      <c r="Q40" s="50"/>
      <c r="R40" s="246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</row>
    <row r="41" spans="2:84" s="47" customFormat="1" x14ac:dyDescent="0.25">
      <c r="B41" s="221"/>
      <c r="C41" s="221"/>
      <c r="D41" s="221"/>
      <c r="E41" s="221"/>
      <c r="F41" s="221"/>
      <c r="G41" s="222"/>
      <c r="H41" s="222"/>
      <c r="I41" s="94"/>
      <c r="J41" s="306">
        <v>45200</v>
      </c>
      <c r="K41" s="31" t="s">
        <v>109</v>
      </c>
      <c r="L41" s="51"/>
      <c r="M41" s="40"/>
      <c r="N41" s="34">
        <f>L41-O41</f>
        <v>0</v>
      </c>
      <c r="O41" s="51">
        <f>O37+R40</f>
        <v>0</v>
      </c>
      <c r="P41" s="34"/>
      <c r="Q41" s="34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</row>
    <row r="42" spans="2:84" s="47" customFormat="1" x14ac:dyDescent="0.25">
      <c r="B42" s="221"/>
      <c r="C42" s="24"/>
      <c r="D42" s="24"/>
      <c r="E42" s="24"/>
      <c r="F42" s="24"/>
      <c r="G42" s="24"/>
      <c r="H42" s="221"/>
      <c r="I42" s="94"/>
      <c r="J42" s="50"/>
      <c r="K42" s="34" t="s">
        <v>177</v>
      </c>
      <c r="L42" s="34">
        <f>O42+N42</f>
        <v>0</v>
      </c>
      <c r="M42" s="40"/>
      <c r="N42" s="40"/>
      <c r="O42" s="40"/>
      <c r="P42" s="34">
        <f>IF(M42=0,0,ROUND(N42/M42,2))</f>
        <v>0</v>
      </c>
      <c r="Q42" s="34">
        <f>IF(N42=0,0,O42/N42+1)</f>
        <v>0</v>
      </c>
    </row>
    <row r="43" spans="2:84" s="47" customFormat="1" x14ac:dyDescent="0.25">
      <c r="B43" s="54" t="s">
        <v>206</v>
      </c>
      <c r="C43" s="101"/>
      <c r="D43" s="102"/>
      <c r="E43" s="54"/>
      <c r="F43" s="56"/>
      <c r="G43" s="56"/>
      <c r="H43" s="221"/>
      <c r="I43" s="94"/>
      <c r="J43" s="50"/>
      <c r="K43" s="34" t="s">
        <v>111</v>
      </c>
      <c r="L43" s="34">
        <f>L41-L42</f>
        <v>0</v>
      </c>
      <c r="M43" s="34">
        <f>M41-M42</f>
        <v>0</v>
      </c>
      <c r="N43" s="34">
        <f>N41-N42</f>
        <v>0</v>
      </c>
      <c r="O43" s="34">
        <f>O41-O42</f>
        <v>0</v>
      </c>
      <c r="P43" s="34">
        <f>IF(M43=0,0,ROUND(N43/M43,2))</f>
        <v>0</v>
      </c>
      <c r="Q43" s="34">
        <f>IF(N43=0,0,O43/N43+1)</f>
        <v>0</v>
      </c>
    </row>
    <row r="44" spans="2:84" s="47" customFormat="1" x14ac:dyDescent="0.25">
      <c r="H44" s="221"/>
      <c r="I44" s="94"/>
      <c r="J44" s="307"/>
      <c r="K44" s="307"/>
      <c r="L44" s="34" t="s">
        <v>105</v>
      </c>
      <c r="M44" s="34" t="s">
        <v>106</v>
      </c>
      <c r="N44" s="34" t="s">
        <v>107</v>
      </c>
      <c r="O44" s="34" t="s">
        <v>108</v>
      </c>
      <c r="P44" s="50"/>
      <c r="Q44" s="50"/>
    </row>
    <row r="45" spans="2:84" s="47" customFormat="1" x14ac:dyDescent="0.25">
      <c r="H45" s="221"/>
      <c r="I45" s="94"/>
      <c r="J45" s="306"/>
      <c r="K45" s="31" t="s">
        <v>109</v>
      </c>
      <c r="L45" s="51"/>
      <c r="M45" s="40"/>
      <c r="N45" s="34">
        <f>L45-O45</f>
        <v>0</v>
      </c>
      <c r="O45" s="40"/>
      <c r="P45" s="34"/>
      <c r="Q45" s="34"/>
    </row>
    <row r="46" spans="2:84" s="47" customFormat="1" x14ac:dyDescent="0.25">
      <c r="B46" s="47" t="s">
        <v>180</v>
      </c>
      <c r="C46" s="101"/>
      <c r="D46" s="101"/>
      <c r="F46" s="56"/>
      <c r="G46" s="56"/>
      <c r="H46" s="221"/>
      <c r="I46" s="94"/>
      <c r="J46" s="50"/>
      <c r="K46" s="34" t="s">
        <v>110</v>
      </c>
      <c r="L46" s="34">
        <f>O46+N46</f>
        <v>0</v>
      </c>
      <c r="M46" s="40"/>
      <c r="N46" s="40"/>
      <c r="O46" s="40"/>
      <c r="P46" s="34">
        <f>IF(M46=0,0,ROUND(N46/M46,2))</f>
        <v>0</v>
      </c>
      <c r="Q46" s="34">
        <f>IF(N46=0,0,O46/N46+1)</f>
        <v>0</v>
      </c>
    </row>
    <row r="47" spans="2:84" s="47" customFormat="1" x14ac:dyDescent="0.25">
      <c r="B47" s="221"/>
      <c r="H47" s="221"/>
      <c r="I47" s="94"/>
      <c r="J47" s="50"/>
      <c r="K47" s="34" t="s">
        <v>111</v>
      </c>
      <c r="L47" s="34">
        <f>L45-L46</f>
        <v>0</v>
      </c>
      <c r="M47" s="34">
        <f>M45-M46</f>
        <v>0</v>
      </c>
      <c r="N47" s="34">
        <f>N45-N46</f>
        <v>0</v>
      </c>
      <c r="O47" s="34">
        <f>O45-O46</f>
        <v>0</v>
      </c>
      <c r="P47" s="34">
        <f>IF(M47=0,0,ROUND(N47/M47,2))</f>
        <v>0</v>
      </c>
      <c r="Q47" s="34">
        <f>IF(N47=0,0,O47/N47+1)</f>
        <v>0</v>
      </c>
    </row>
    <row r="48" spans="2:84" s="47" customFormat="1" x14ac:dyDescent="0.25">
      <c r="B48" s="221"/>
      <c r="C48" s="221"/>
      <c r="D48" s="221"/>
      <c r="E48" s="221"/>
      <c r="F48" s="221"/>
      <c r="G48" s="221"/>
      <c r="H48" s="221"/>
      <c r="I48" s="94"/>
      <c r="J48" s="52"/>
      <c r="K48" s="53"/>
      <c r="L48" s="53"/>
      <c r="M48" s="53"/>
      <c r="N48" s="53"/>
      <c r="O48" s="53"/>
      <c r="P48" s="53"/>
      <c r="Q48" s="53"/>
    </row>
    <row r="49" spans="2:31" s="47" customFormat="1" x14ac:dyDescent="0.25">
      <c r="B49" s="221"/>
      <c r="C49" s="221"/>
      <c r="D49" s="221"/>
      <c r="E49" s="221"/>
      <c r="F49" s="221"/>
      <c r="G49" s="221"/>
      <c r="H49" s="221"/>
      <c r="I49" s="94"/>
      <c r="J49" s="52"/>
      <c r="K49" s="53"/>
      <c r="L49" s="53"/>
      <c r="M49" s="53"/>
      <c r="N49" s="53"/>
      <c r="O49" s="53"/>
      <c r="P49" s="53"/>
      <c r="Q49" s="5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8" x14ac:dyDescent="0.35">
      <c r="B50" s="20"/>
      <c r="C50" s="20"/>
      <c r="D50" s="20"/>
      <c r="E50" s="20"/>
      <c r="F50" s="20"/>
      <c r="G50" s="20"/>
      <c r="H50" s="20"/>
      <c r="J50" s="52"/>
      <c r="K50" s="53"/>
      <c r="L50" s="53"/>
      <c r="M50" s="53"/>
      <c r="N50" s="53"/>
      <c r="O50" s="53"/>
      <c r="P50" s="53"/>
      <c r="Q50" s="53"/>
    </row>
    <row r="51" spans="2:31" x14ac:dyDescent="0.25">
      <c r="B51" s="14"/>
      <c r="G51" s="458" t="s">
        <v>119</v>
      </c>
      <c r="H51" s="458"/>
      <c r="J51" s="52"/>
      <c r="K51" s="53"/>
      <c r="L51" s="53"/>
      <c r="M51" s="53"/>
      <c r="N51" s="53"/>
      <c r="O51" s="53"/>
      <c r="P51" s="53"/>
      <c r="Q51" s="53"/>
    </row>
    <row r="52" spans="2:31" ht="48" customHeight="1" x14ac:dyDescent="0.35">
      <c r="B52" s="469" t="s">
        <v>178</v>
      </c>
      <c r="C52" s="469"/>
      <c r="D52" s="469"/>
      <c r="E52" s="469"/>
      <c r="F52" s="469"/>
      <c r="G52" s="469"/>
      <c r="H52" s="469"/>
      <c r="J52" s="52"/>
      <c r="K52" s="53"/>
      <c r="L52" s="53"/>
      <c r="M52" s="53"/>
      <c r="N52" s="53"/>
      <c r="O52" s="53"/>
      <c r="P52" s="53"/>
      <c r="Q52" s="53"/>
    </row>
    <row r="53" spans="2:31" ht="54.75" customHeight="1" thickBot="1" x14ac:dyDescent="0.35">
      <c r="B53" s="466" t="s">
        <v>120</v>
      </c>
      <c r="C53" s="466"/>
      <c r="D53" s="466"/>
      <c r="E53" s="466"/>
      <c r="F53" s="466"/>
      <c r="G53" s="466"/>
      <c r="H53" s="466"/>
      <c r="K53" s="57"/>
    </row>
    <row r="54" spans="2:31" ht="39.6" x14ac:dyDescent="0.25">
      <c r="B54" s="26" t="s">
        <v>121</v>
      </c>
      <c r="C54" s="27" t="s">
        <v>340</v>
      </c>
      <c r="D54" s="27"/>
      <c r="E54" s="27" t="s">
        <v>101</v>
      </c>
      <c r="F54" s="27" t="s">
        <v>102</v>
      </c>
      <c r="G54" s="27" t="s">
        <v>83</v>
      </c>
      <c r="H54" s="28" t="s">
        <v>103</v>
      </c>
      <c r="K54" s="57"/>
    </row>
    <row r="55" spans="2:31" x14ac:dyDescent="0.25">
      <c r="B55" s="30">
        <f>M11</f>
        <v>0</v>
      </c>
      <c r="C55" s="31">
        <f>P11</f>
        <v>0</v>
      </c>
      <c r="D55" s="31"/>
      <c r="E55" s="31">
        <v>7</v>
      </c>
      <c r="F55" s="31">
        <v>1</v>
      </c>
      <c r="G55" s="32">
        <f>ROUND((B55*C55*E55*F55),2)</f>
        <v>0</v>
      </c>
      <c r="H55" s="33">
        <f>ROUND(G55*30.2%,2)</f>
        <v>0</v>
      </c>
      <c r="K55" s="57"/>
    </row>
    <row r="56" spans="2:31" x14ac:dyDescent="0.25">
      <c r="B56" s="30">
        <f>M15</f>
        <v>0</v>
      </c>
      <c r="C56" s="31">
        <f>P15</f>
        <v>0</v>
      </c>
      <c r="D56" s="31"/>
      <c r="E56" s="31">
        <v>1</v>
      </c>
      <c r="F56" s="31">
        <v>1</v>
      </c>
      <c r="G56" s="243">
        <f t="shared" ref="G56:G59" si="1">ROUND((B56*C56*E56*F56),2)</f>
        <v>0</v>
      </c>
      <c r="H56" s="33">
        <f>ROUND(G56*30.2%,2)</f>
        <v>0</v>
      </c>
      <c r="K56" s="57"/>
    </row>
    <row r="57" spans="2:31" x14ac:dyDescent="0.25">
      <c r="B57" s="30">
        <f>M19</f>
        <v>0</v>
      </c>
      <c r="C57" s="31">
        <f>P19</f>
        <v>0</v>
      </c>
      <c r="D57" s="31"/>
      <c r="E57" s="31">
        <v>1</v>
      </c>
      <c r="F57" s="31">
        <v>1</v>
      </c>
      <c r="G57" s="243">
        <f t="shared" si="1"/>
        <v>0</v>
      </c>
      <c r="H57" s="33">
        <f>ROUND(G57*30.2%,2)</f>
        <v>0</v>
      </c>
      <c r="K57" s="57"/>
    </row>
    <row r="58" spans="2:31" x14ac:dyDescent="0.25">
      <c r="B58" s="30">
        <f>M23</f>
        <v>0</v>
      </c>
      <c r="C58" s="31">
        <f>P23</f>
        <v>0</v>
      </c>
      <c r="D58" s="31"/>
      <c r="E58" s="31">
        <v>2</v>
      </c>
      <c r="F58" s="31">
        <v>1</v>
      </c>
      <c r="G58" s="243">
        <f t="shared" si="1"/>
        <v>0</v>
      </c>
      <c r="H58" s="33">
        <f>ROUND(G58*30.2%,2)</f>
        <v>0</v>
      </c>
      <c r="K58" s="57"/>
    </row>
    <row r="59" spans="2:31" ht="13.8" thickBot="1" x14ac:dyDescent="0.3">
      <c r="B59" s="35">
        <f>M27</f>
        <v>0</v>
      </c>
      <c r="C59" s="37">
        <f>P27</f>
        <v>0</v>
      </c>
      <c r="D59" s="37"/>
      <c r="E59" s="37">
        <v>1</v>
      </c>
      <c r="F59" s="37">
        <v>1</v>
      </c>
      <c r="G59" s="303">
        <f t="shared" si="1"/>
        <v>0</v>
      </c>
      <c r="H59" s="225">
        <f>ROUND(G59*30.2%,2)</f>
        <v>0</v>
      </c>
    </row>
    <row r="60" spans="2:31" ht="13.8" thickBot="1" x14ac:dyDescent="0.3">
      <c r="B60" s="24"/>
      <c r="C60" s="24"/>
      <c r="D60" s="24"/>
      <c r="E60" s="24"/>
      <c r="F60" s="24"/>
      <c r="G60" s="304">
        <f>SUM(G55:G59)</f>
        <v>0</v>
      </c>
      <c r="H60" s="184">
        <f>SUM(H55:H59)</f>
        <v>0</v>
      </c>
    </row>
    <row r="61" spans="2:31" x14ac:dyDescent="0.25">
      <c r="B61" s="59"/>
      <c r="C61" s="60"/>
      <c r="D61" s="59"/>
      <c r="E61" s="59"/>
      <c r="F61" s="59"/>
      <c r="G61" s="59"/>
      <c r="H61" s="59"/>
    </row>
    <row r="62" spans="2:31" x14ac:dyDescent="0.25">
      <c r="B62" s="59"/>
      <c r="C62" s="60"/>
      <c r="D62" s="59"/>
      <c r="E62" s="59"/>
      <c r="F62" s="59"/>
      <c r="G62" s="59"/>
      <c r="H62" s="59"/>
    </row>
    <row r="63" spans="2:31" x14ac:dyDescent="0.25">
      <c r="B63" s="59"/>
      <c r="C63" s="60"/>
      <c r="D63" s="59"/>
      <c r="E63" s="59"/>
      <c r="F63" s="59"/>
      <c r="G63" s="59"/>
      <c r="H63" s="59"/>
    </row>
    <row r="64" spans="2:31" x14ac:dyDescent="0.25">
      <c r="B64" s="59"/>
      <c r="C64" s="60"/>
      <c r="D64" s="59"/>
      <c r="E64" s="59"/>
      <c r="F64" s="59"/>
      <c r="G64" s="59"/>
      <c r="H64" s="59"/>
    </row>
    <row r="65" spans="1:84" s="14" customFormat="1" ht="52.5" customHeight="1" thickBot="1" x14ac:dyDescent="0.35">
      <c r="A65" s="1"/>
      <c r="B65" s="466" t="s">
        <v>122</v>
      </c>
      <c r="C65" s="466"/>
      <c r="D65" s="466"/>
      <c r="E65" s="466"/>
      <c r="F65" s="466"/>
      <c r="G65" s="466"/>
      <c r="H65" s="46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s="14" customFormat="1" ht="39.6" x14ac:dyDescent="0.25">
      <c r="A66" s="1"/>
      <c r="B66" s="26" t="s">
        <v>121</v>
      </c>
      <c r="C66" s="27" t="s">
        <v>340</v>
      </c>
      <c r="D66" s="27"/>
      <c r="E66" s="27" t="s">
        <v>101</v>
      </c>
      <c r="F66" s="27" t="s">
        <v>102</v>
      </c>
      <c r="G66" s="27" t="s">
        <v>83</v>
      </c>
      <c r="H66" s="28" t="s">
        <v>103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14" customFormat="1" x14ac:dyDescent="0.25">
      <c r="A67" s="22"/>
      <c r="B67" s="30">
        <f>M39</f>
        <v>0</v>
      </c>
      <c r="C67" s="31">
        <f>P39</f>
        <v>0</v>
      </c>
      <c r="D67" s="31"/>
      <c r="E67" s="31">
        <v>9</v>
      </c>
      <c r="F67" s="31">
        <v>1</v>
      </c>
      <c r="G67" s="243">
        <f>ROUND((B67*C67*E67*F67),2)</f>
        <v>0</v>
      </c>
      <c r="H67" s="33">
        <f>ROUND(G67*30.2%,2)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14" customFormat="1" x14ac:dyDescent="0.25">
      <c r="A68" s="22"/>
      <c r="B68" s="30">
        <f>M43</f>
        <v>0</v>
      </c>
      <c r="C68" s="31">
        <f>P43</f>
        <v>0</v>
      </c>
      <c r="D68" s="31"/>
      <c r="E68" s="31">
        <v>3</v>
      </c>
      <c r="F68" s="31">
        <v>1</v>
      </c>
      <c r="G68" s="243">
        <f t="shared" ref="G68:G69" si="2">ROUND((B68*C68*E68*F68),2)</f>
        <v>0</v>
      </c>
      <c r="H68" s="33">
        <f>ROUND(G68*30.2%,2)</f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14" customFormat="1" x14ac:dyDescent="0.25">
      <c r="A69" s="22"/>
      <c r="B69" s="30">
        <f>M47</f>
        <v>0</v>
      </c>
      <c r="C69" s="31">
        <f>P47</f>
        <v>0</v>
      </c>
      <c r="D69" s="31"/>
      <c r="E69" s="31"/>
      <c r="F69" s="31"/>
      <c r="G69" s="243">
        <f t="shared" si="2"/>
        <v>0</v>
      </c>
      <c r="H69" s="33">
        <f>ROUND(G69*30.2%,2)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s="14" customFormat="1" x14ac:dyDescent="0.25">
      <c r="A70" s="22"/>
      <c r="B70" s="449" t="s">
        <v>307</v>
      </c>
      <c r="C70" s="450"/>
      <c r="D70" s="451"/>
      <c r="E70" s="244"/>
      <c r="F70" s="244"/>
      <c r="G70" s="243"/>
      <c r="H70" s="245">
        <f>ROUND(G70*30.2%,0)</f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s="14" customFormat="1" ht="13.8" thickBot="1" x14ac:dyDescent="0.3">
      <c r="A71" s="22"/>
      <c r="B71" s="452" t="s">
        <v>308</v>
      </c>
      <c r="C71" s="453"/>
      <c r="D71" s="454"/>
      <c r="E71" s="38"/>
      <c r="F71" s="38"/>
      <c r="G71" s="242"/>
      <c r="H71" s="39">
        <f>ROUND(G71*30.2%,0)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s="14" customFormat="1" ht="13.8" thickBot="1" x14ac:dyDescent="0.3">
      <c r="A72" s="22"/>
      <c r="B72" s="24"/>
      <c r="C72" s="24"/>
      <c r="D72" s="24"/>
      <c r="E72" s="24"/>
      <c r="F72" s="24"/>
      <c r="G72" s="183">
        <f>SUM(G67:G71)</f>
        <v>0</v>
      </c>
      <c r="H72" s="184">
        <f>SUM(H67:H71)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s="14" customFormat="1" x14ac:dyDescent="0.25">
      <c r="A73" s="22"/>
      <c r="B73" s="59"/>
      <c r="C73" s="60"/>
      <c r="D73" s="59"/>
      <c r="E73" s="59"/>
      <c r="F73" s="59"/>
      <c r="G73" s="59"/>
      <c r="H73" s="5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s="14" customFormat="1" x14ac:dyDescent="0.25">
      <c r="A74" s="22"/>
      <c r="B74" s="59"/>
      <c r="C74" s="60"/>
      <c r="D74" s="59"/>
      <c r="E74" s="59"/>
      <c r="F74" s="59"/>
      <c r="G74" s="59"/>
      <c r="H74" s="5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s="14" customFormat="1" x14ac:dyDescent="0.25">
      <c r="A75" s="22"/>
      <c r="B75" s="59"/>
      <c r="C75" s="60"/>
      <c r="D75" s="59"/>
      <c r="E75" s="59"/>
      <c r="F75" s="59"/>
      <c r="G75" s="59" t="s">
        <v>123</v>
      </c>
      <c r="H75" s="5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s="14" customFormat="1" x14ac:dyDescent="0.25">
      <c r="A76" s="22"/>
      <c r="B76" s="59"/>
      <c r="C76" s="60"/>
      <c r="D76" s="59"/>
      <c r="E76" s="59"/>
      <c r="F76" s="59"/>
      <c r="G76" s="59"/>
      <c r="H76" s="5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s="14" customFormat="1" x14ac:dyDescent="0.25">
      <c r="A77" s="2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s="14" customFormat="1" x14ac:dyDescent="0.25">
      <c r="A78" s="2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s="14" customFormat="1" x14ac:dyDescent="0.25">
      <c r="A79" s="2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14" customFormat="1" x14ac:dyDescent="0.25">
      <c r="A80" s="22"/>
      <c r="B80" s="11" t="s">
        <v>206</v>
      </c>
      <c r="C80" s="101"/>
      <c r="D80" s="102"/>
      <c r="E80" s="224"/>
      <c r="F80" s="56"/>
      <c r="G80" s="55"/>
      <c r="H80" s="4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14" customFormat="1" x14ac:dyDescent="0.25">
      <c r="A81" s="22"/>
      <c r="B81" s="47"/>
      <c r="C81" s="47"/>
      <c r="D81" s="47"/>
      <c r="E81" s="47"/>
      <c r="F81" s="47"/>
      <c r="G81" s="47"/>
      <c r="H81" s="4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14" customFormat="1" x14ac:dyDescent="0.25">
      <c r="A82" s="1"/>
      <c r="B82" s="47"/>
      <c r="C82" s="47"/>
      <c r="D82" s="47"/>
      <c r="E82" s="47"/>
      <c r="F82" s="47"/>
      <c r="G82" s="47"/>
      <c r="H82" s="4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14" customFormat="1" x14ac:dyDescent="0.25">
      <c r="A83" s="1"/>
      <c r="B83" s="1" t="s">
        <v>180</v>
      </c>
      <c r="C83" s="101"/>
      <c r="D83" s="101"/>
      <c r="E83" s="224"/>
      <c r="F83" s="56"/>
      <c r="G83" s="55"/>
      <c r="H83" s="4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14" customFormat="1" x14ac:dyDescent="0.25">
      <c r="A84" s="1"/>
      <c r="B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14" customFormat="1" x14ac:dyDescent="0.25">
      <c r="A85" s="1"/>
      <c r="B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14" customFormat="1" x14ac:dyDescent="0.25">
      <c r="A86" s="1"/>
      <c r="B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14" customFormat="1" x14ac:dyDescent="0.25">
      <c r="A87" s="1"/>
      <c r="B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</sheetData>
  <mergeCells count="23">
    <mergeCell ref="B52:H52"/>
    <mergeCell ref="O4:S4"/>
    <mergeCell ref="J4:N4"/>
    <mergeCell ref="B4:H4"/>
    <mergeCell ref="H1:I1"/>
    <mergeCell ref="H3:I3"/>
    <mergeCell ref="B2:H2"/>
    <mergeCell ref="B70:D70"/>
    <mergeCell ref="B71:D71"/>
    <mergeCell ref="J7:K7"/>
    <mergeCell ref="B27:H27"/>
    <mergeCell ref="J36:K36"/>
    <mergeCell ref="G51:H51"/>
    <mergeCell ref="B20:H20"/>
    <mergeCell ref="E21:F21"/>
    <mergeCell ref="E22:F22"/>
    <mergeCell ref="E23:F23"/>
    <mergeCell ref="C21:D21"/>
    <mergeCell ref="C22:D22"/>
    <mergeCell ref="C23:D23"/>
    <mergeCell ref="B53:H53"/>
    <mergeCell ref="B65:H65"/>
    <mergeCell ref="J34:K34"/>
  </mergeCells>
  <pageMargins left="0.59055118110236227" right="0" top="0.55118110236220474" bottom="0.55118110236220474" header="0.31496062992125984" footer="0.31496062992125984"/>
  <pageSetup paperSize="9" scale="76" orientation="portrait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09"/>
  <sheetViews>
    <sheetView view="pageBreakPreview" topLeftCell="A79" zoomScaleSheetLayoutView="100" workbookViewId="0">
      <selection activeCell="D72" sqref="D72"/>
    </sheetView>
  </sheetViews>
  <sheetFormatPr defaultColWidth="9.109375" defaultRowHeight="13.2" x14ac:dyDescent="0.25"/>
  <cols>
    <col min="1" max="1" width="3.44140625" style="1" customWidth="1"/>
    <col min="2" max="2" width="27.88671875" style="1" customWidth="1"/>
    <col min="3" max="3" width="16.88671875" style="140" customWidth="1"/>
    <col min="4" max="4" width="12.88671875" style="1" customWidth="1"/>
    <col min="5" max="5" width="14.33203125" style="1" customWidth="1"/>
    <col min="6" max="6" width="13" style="1" customWidth="1"/>
    <col min="7" max="7" width="14.5546875" style="1" customWidth="1"/>
    <col min="8" max="8" width="9.109375" style="1"/>
    <col min="9" max="9" width="13.88671875" style="1" customWidth="1"/>
    <col min="10" max="10" width="10.109375" style="1" bestFit="1" customWidth="1"/>
    <col min="11" max="11" width="8.6640625" style="1" customWidth="1"/>
    <col min="12" max="16384" width="9.109375" style="1"/>
  </cols>
  <sheetData>
    <row r="1" spans="2:9" x14ac:dyDescent="0.25">
      <c r="F1" s="443" t="s">
        <v>124</v>
      </c>
      <c r="G1" s="443"/>
    </row>
    <row r="2" spans="2:9" ht="25.5" customHeight="1" x14ac:dyDescent="0.35">
      <c r="B2" s="479" t="s">
        <v>125</v>
      </c>
      <c r="C2" s="479"/>
      <c r="D2" s="479"/>
      <c r="E2" s="479"/>
      <c r="F2" s="479"/>
      <c r="G2" s="479"/>
    </row>
    <row r="3" spans="2:9" s="62" customFormat="1" x14ac:dyDescent="0.25">
      <c r="B3" s="61"/>
      <c r="C3" s="141"/>
      <c r="D3" s="61"/>
      <c r="E3" s="61"/>
      <c r="F3" s="61"/>
      <c r="G3" s="61"/>
    </row>
    <row r="4" spans="2:9" ht="13.8" thickBot="1" x14ac:dyDescent="0.3">
      <c r="B4" s="61"/>
      <c r="C4" s="141"/>
      <c r="D4" s="61"/>
      <c r="E4" s="61"/>
      <c r="F4" s="61"/>
      <c r="G4" s="61"/>
    </row>
    <row r="5" spans="2:9" s="115" customFormat="1" ht="26.4" x14ac:dyDescent="0.25">
      <c r="B5" s="111"/>
      <c r="C5" s="142" t="s">
        <v>126</v>
      </c>
      <c r="D5" s="112" t="s">
        <v>127</v>
      </c>
      <c r="E5" s="112" t="s">
        <v>101</v>
      </c>
      <c r="F5" s="113" t="s">
        <v>102</v>
      </c>
      <c r="G5" s="114" t="s">
        <v>128</v>
      </c>
    </row>
    <row r="6" spans="2:9" s="118" customFormat="1" x14ac:dyDescent="0.25">
      <c r="B6" s="116" t="s">
        <v>129</v>
      </c>
      <c r="C6" s="143"/>
      <c r="D6" s="117"/>
      <c r="E6" s="117"/>
      <c r="F6" s="117"/>
      <c r="G6" s="187">
        <f>ROUND(C6*D6*E6*F6,2)</f>
        <v>0</v>
      </c>
    </row>
    <row r="7" spans="2:9" s="118" customFormat="1" x14ac:dyDescent="0.25">
      <c r="B7" s="119" t="s">
        <v>131</v>
      </c>
      <c r="C7" s="143"/>
      <c r="D7" s="117"/>
      <c r="E7" s="117"/>
      <c r="F7" s="117"/>
      <c r="G7" s="187">
        <f>ROUND(C7*D7*E7*F7,2)</f>
        <v>0</v>
      </c>
    </row>
    <row r="8" spans="2:9" s="118" customFormat="1" ht="34.5" customHeight="1" x14ac:dyDescent="0.25">
      <c r="B8" s="116" t="s">
        <v>209</v>
      </c>
      <c r="C8" s="190"/>
      <c r="D8" s="117"/>
      <c r="E8" s="117"/>
      <c r="F8" s="117"/>
      <c r="G8" s="187">
        <f>ROUND(C8*D8*E8,2)</f>
        <v>0</v>
      </c>
    </row>
    <row r="9" spans="2:9" s="118" customFormat="1" x14ac:dyDescent="0.25">
      <c r="B9" s="116" t="s">
        <v>132</v>
      </c>
      <c r="C9" s="143"/>
      <c r="D9" s="117"/>
      <c r="E9" s="117"/>
      <c r="F9" s="117"/>
      <c r="G9" s="187">
        <f t="shared" ref="G9:G20" si="0">ROUND(C9*D9*E9,2)</f>
        <v>0</v>
      </c>
    </row>
    <row r="10" spans="2:9" s="118" customFormat="1" x14ac:dyDescent="0.25">
      <c r="B10" s="116" t="s">
        <v>181</v>
      </c>
      <c r="C10" s="143"/>
      <c r="D10" s="117"/>
      <c r="E10" s="117"/>
      <c r="F10" s="117"/>
      <c r="G10" s="187">
        <f t="shared" si="0"/>
        <v>0</v>
      </c>
    </row>
    <row r="11" spans="2:9" s="118" customFormat="1" ht="26.4" x14ac:dyDescent="0.25">
      <c r="B11" s="116" t="s">
        <v>182</v>
      </c>
      <c r="C11" s="143"/>
      <c r="D11" s="135"/>
      <c r="E11" s="135"/>
      <c r="F11" s="135"/>
      <c r="G11" s="195"/>
    </row>
    <row r="12" spans="2:9" s="118" customFormat="1" x14ac:dyDescent="0.25">
      <c r="B12" s="116" t="s">
        <v>183</v>
      </c>
      <c r="C12" s="143"/>
      <c r="D12" s="117"/>
      <c r="E12" s="117"/>
      <c r="F12" s="117"/>
      <c r="G12" s="187">
        <f t="shared" si="0"/>
        <v>0</v>
      </c>
    </row>
    <row r="13" spans="2:9" s="118" customFormat="1" x14ac:dyDescent="0.25">
      <c r="B13" s="116" t="s">
        <v>184</v>
      </c>
      <c r="C13" s="143"/>
      <c r="D13" s="117"/>
      <c r="E13" s="117"/>
      <c r="F13" s="117"/>
      <c r="G13" s="187">
        <f t="shared" si="0"/>
        <v>0</v>
      </c>
      <c r="I13" s="191"/>
    </row>
    <row r="14" spans="2:9" s="118" customFormat="1" ht="26.4" x14ac:dyDescent="0.25">
      <c r="B14" s="116" t="s">
        <v>185</v>
      </c>
      <c r="C14" s="143"/>
      <c r="D14" s="117"/>
      <c r="E14" s="117"/>
      <c r="F14" s="117"/>
      <c r="G14" s="187"/>
    </row>
    <row r="15" spans="2:9" s="118" customFormat="1" x14ac:dyDescent="0.25">
      <c r="B15" s="116" t="s">
        <v>210</v>
      </c>
      <c r="C15" s="143"/>
      <c r="D15" s="117"/>
      <c r="E15" s="117"/>
      <c r="F15" s="117"/>
      <c r="G15" s="187">
        <f>C15*D15*E15*F15</f>
        <v>0</v>
      </c>
      <c r="I15" s="191"/>
    </row>
    <row r="16" spans="2:9" s="118" customFormat="1" x14ac:dyDescent="0.25">
      <c r="B16" s="116"/>
      <c r="C16" s="143"/>
      <c r="D16" s="117"/>
      <c r="E16" s="117"/>
      <c r="F16" s="117"/>
      <c r="G16" s="187"/>
    </row>
    <row r="17" spans="2:9" s="118" customFormat="1" ht="38.25" customHeight="1" x14ac:dyDescent="0.25">
      <c r="B17" s="116" t="s">
        <v>223</v>
      </c>
      <c r="C17" s="143"/>
      <c r="D17" s="117"/>
      <c r="E17" s="117"/>
      <c r="F17" s="117"/>
      <c r="G17" s="187">
        <f>ROUND(C17*D17*E17,2)</f>
        <v>0</v>
      </c>
    </row>
    <row r="18" spans="2:9" s="118" customFormat="1" x14ac:dyDescent="0.25">
      <c r="B18" s="116" t="s">
        <v>133</v>
      </c>
      <c r="C18" s="143"/>
      <c r="D18" s="117"/>
      <c r="E18" s="117"/>
      <c r="F18" s="117"/>
      <c r="G18" s="187">
        <f>ROUND(C18*D18*E18,2)</f>
        <v>0</v>
      </c>
    </row>
    <row r="19" spans="2:9" s="118" customFormat="1" x14ac:dyDescent="0.25">
      <c r="B19" s="119" t="s">
        <v>224</v>
      </c>
      <c r="C19" s="143"/>
      <c r="D19" s="117"/>
      <c r="E19" s="117"/>
      <c r="F19" s="117"/>
      <c r="G19" s="187">
        <f>ROUND(C19*D19*E19,2)</f>
        <v>0</v>
      </c>
    </row>
    <row r="20" spans="2:9" s="118" customFormat="1" x14ac:dyDescent="0.25">
      <c r="B20" s="116" t="s">
        <v>186</v>
      </c>
      <c r="C20" s="143"/>
      <c r="D20" s="117"/>
      <c r="E20" s="117"/>
      <c r="F20" s="117"/>
      <c r="G20" s="187">
        <f t="shared" si="0"/>
        <v>0</v>
      </c>
    </row>
    <row r="21" spans="2:9" s="118" customFormat="1" x14ac:dyDescent="0.25">
      <c r="B21" s="116" t="s">
        <v>187</v>
      </c>
      <c r="C21" s="143"/>
      <c r="D21" s="117"/>
      <c r="E21" s="117"/>
      <c r="F21" s="117"/>
      <c r="G21" s="187">
        <f>ROUND(C21*D21*E21,0)</f>
        <v>0</v>
      </c>
    </row>
    <row r="22" spans="2:9" s="118" customFormat="1" x14ac:dyDescent="0.25">
      <c r="B22" s="116" t="s">
        <v>188</v>
      </c>
      <c r="C22" s="144"/>
      <c r="D22" s="121"/>
      <c r="E22" s="120"/>
      <c r="F22" s="117"/>
      <c r="G22" s="187">
        <f>C22*E22</f>
        <v>0</v>
      </c>
    </row>
    <row r="23" spans="2:9" s="118" customFormat="1" ht="25.5" customHeight="1" x14ac:dyDescent="0.25">
      <c r="B23" s="116" t="s">
        <v>189</v>
      </c>
      <c r="C23" s="144"/>
      <c r="D23" s="121"/>
      <c r="E23" s="120"/>
      <c r="F23" s="117"/>
      <c r="G23" s="187">
        <f>C23*D23*E23*F23</f>
        <v>0</v>
      </c>
    </row>
    <row r="24" spans="2:9" s="118" customFormat="1" ht="12.75" customHeight="1" x14ac:dyDescent="0.25">
      <c r="B24" s="116" t="s">
        <v>309</v>
      </c>
      <c r="C24" s="144"/>
      <c r="D24" s="121"/>
      <c r="E24" s="120"/>
      <c r="F24" s="117"/>
      <c r="G24" s="187">
        <f>C24*D24*E24*F24</f>
        <v>0</v>
      </c>
    </row>
    <row r="25" spans="2:9" s="118" customFormat="1" ht="14.25" customHeight="1" x14ac:dyDescent="0.25">
      <c r="B25" s="116" t="s">
        <v>148</v>
      </c>
      <c r="C25" s="144"/>
      <c r="D25" s="121"/>
      <c r="E25" s="120"/>
      <c r="F25" s="117"/>
      <c r="G25" s="187">
        <f>C25*D25*E25*F25</f>
        <v>0</v>
      </c>
    </row>
    <row r="26" spans="2:9" s="118" customFormat="1" ht="26.4" x14ac:dyDescent="0.25">
      <c r="B26" s="119" t="s">
        <v>190</v>
      </c>
      <c r="C26" s="145"/>
      <c r="D26" s="121"/>
      <c r="E26" s="120"/>
      <c r="F26" s="117"/>
      <c r="G26" s="187">
        <f>C26*E26</f>
        <v>0</v>
      </c>
    </row>
    <row r="27" spans="2:9" s="118" customFormat="1" x14ac:dyDescent="0.25">
      <c r="B27" s="126" t="s">
        <v>187</v>
      </c>
      <c r="C27" s="143"/>
      <c r="D27" s="117"/>
      <c r="E27" s="117"/>
      <c r="F27" s="117"/>
      <c r="G27" s="187">
        <f>ROUND(C27*D27*E27,2)</f>
        <v>0</v>
      </c>
    </row>
    <row r="28" spans="2:9" s="118" customFormat="1" ht="11.25" customHeight="1" x14ac:dyDescent="0.25">
      <c r="B28" s="480" t="s">
        <v>220</v>
      </c>
      <c r="C28" s="143"/>
      <c r="D28" s="117"/>
      <c r="E28" s="117"/>
      <c r="F28" s="117"/>
      <c r="G28" s="187"/>
      <c r="I28" s="191"/>
    </row>
    <row r="29" spans="2:9" s="118" customFormat="1" x14ac:dyDescent="0.25">
      <c r="B29" s="481"/>
      <c r="C29" s="143"/>
      <c r="D29" s="117"/>
      <c r="E29" s="117"/>
      <c r="F29" s="117"/>
      <c r="G29" s="187"/>
    </row>
    <row r="30" spans="2:9" s="118" customFormat="1" x14ac:dyDescent="0.25">
      <c r="B30" s="481"/>
      <c r="C30" s="143"/>
      <c r="D30" s="117"/>
      <c r="E30" s="117"/>
      <c r="F30" s="117"/>
      <c r="G30" s="187"/>
    </row>
    <row r="31" spans="2:9" s="118" customFormat="1" ht="11.25" customHeight="1" x14ac:dyDescent="0.25">
      <c r="B31" s="480" t="s">
        <v>221</v>
      </c>
      <c r="C31" s="143"/>
      <c r="D31" s="117"/>
      <c r="E31" s="117"/>
      <c r="F31" s="117"/>
      <c r="G31" s="187"/>
      <c r="I31" s="191"/>
    </row>
    <row r="32" spans="2:9" s="118" customFormat="1" x14ac:dyDescent="0.25">
      <c r="B32" s="481"/>
      <c r="C32" s="143"/>
      <c r="D32" s="117"/>
      <c r="E32" s="117"/>
      <c r="F32" s="117"/>
      <c r="G32" s="187"/>
    </row>
    <row r="33" spans="2:9" s="118" customFormat="1" x14ac:dyDescent="0.25">
      <c r="B33" s="481"/>
      <c r="C33" s="143"/>
      <c r="D33" s="117"/>
      <c r="E33" s="117"/>
      <c r="F33" s="117"/>
      <c r="G33" s="187"/>
    </row>
    <row r="34" spans="2:9" s="118" customFormat="1" ht="13.8" thickBot="1" x14ac:dyDescent="0.3">
      <c r="B34" s="482"/>
      <c r="C34" s="192"/>
      <c r="D34" s="193"/>
      <c r="E34" s="193"/>
      <c r="F34" s="193"/>
      <c r="G34" s="196"/>
    </row>
    <row r="35" spans="2:9" s="118" customFormat="1" ht="26.4" x14ac:dyDescent="0.25">
      <c r="B35" s="124" t="s">
        <v>191</v>
      </c>
      <c r="C35" s="146"/>
      <c r="D35" s="125"/>
      <c r="E35" s="125"/>
      <c r="F35" s="125"/>
      <c r="G35" s="197">
        <f>SUM(G36:G45)</f>
        <v>0</v>
      </c>
    </row>
    <row r="36" spans="2:9" s="118" customFormat="1" x14ac:dyDescent="0.25">
      <c r="B36" s="126" t="s">
        <v>211</v>
      </c>
      <c r="C36" s="143"/>
      <c r="D36" s="117"/>
      <c r="E36" s="117"/>
      <c r="F36" s="117"/>
      <c r="G36" s="187">
        <f>C36*D36*E36*F36</f>
        <v>0</v>
      </c>
    </row>
    <row r="37" spans="2:9" s="118" customFormat="1" x14ac:dyDescent="0.25">
      <c r="B37" s="126" t="s">
        <v>212</v>
      </c>
      <c r="C37" s="143"/>
      <c r="D37" s="117"/>
      <c r="E37" s="117"/>
      <c r="F37" s="117"/>
      <c r="G37" s="187">
        <f>C37*D37*E37*F37</f>
        <v>0</v>
      </c>
      <c r="I37" s="191"/>
    </row>
    <row r="38" spans="2:9" s="118" customFormat="1" ht="39.6" x14ac:dyDescent="0.25">
      <c r="B38" s="126" t="s">
        <v>217</v>
      </c>
      <c r="C38" s="143"/>
      <c r="D38" s="117"/>
      <c r="E38" s="117"/>
      <c r="F38" s="117"/>
      <c r="G38" s="187">
        <f>C38*D38*E38*F38</f>
        <v>0</v>
      </c>
    </row>
    <row r="39" spans="2:9" s="118" customFormat="1" ht="27.75" customHeight="1" x14ac:dyDescent="0.25">
      <c r="B39" s="126" t="s">
        <v>192</v>
      </c>
      <c r="C39" s="143"/>
      <c r="D39" s="117"/>
      <c r="E39" s="117"/>
      <c r="F39" s="117"/>
      <c r="G39" s="187">
        <f t="shared" ref="G39:G40" si="1">C39*D39*E39*F39</f>
        <v>0</v>
      </c>
    </row>
    <row r="40" spans="2:9" s="118" customFormat="1" ht="12.75" customHeight="1" x14ac:dyDescent="0.25">
      <c r="B40" s="126" t="s">
        <v>193</v>
      </c>
      <c r="C40" s="143"/>
      <c r="D40" s="117"/>
      <c r="E40" s="117"/>
      <c r="F40" s="117"/>
      <c r="G40" s="187">
        <f t="shared" si="1"/>
        <v>0</v>
      </c>
    </row>
    <row r="41" spans="2:9" s="118" customFormat="1" ht="26.4" x14ac:dyDescent="0.25">
      <c r="B41" s="126" t="s">
        <v>194</v>
      </c>
      <c r="C41" s="143"/>
      <c r="D41" s="117"/>
      <c r="E41" s="117"/>
      <c r="F41" s="117"/>
      <c r="G41" s="187">
        <f t="shared" ref="G41:G49" si="2">ROUND(C41*D41*E41*F41,2)</f>
        <v>0</v>
      </c>
    </row>
    <row r="42" spans="2:9" s="118" customFormat="1" ht="12.75" customHeight="1" x14ac:dyDescent="0.25">
      <c r="B42" s="126"/>
      <c r="C42" s="143"/>
      <c r="D42" s="117"/>
      <c r="E42" s="117"/>
      <c r="F42" s="117"/>
      <c r="G42" s="187">
        <f t="shared" si="2"/>
        <v>0</v>
      </c>
    </row>
    <row r="43" spans="2:9" s="118" customFormat="1" ht="12.75" customHeight="1" x14ac:dyDescent="0.25">
      <c r="B43" s="126"/>
      <c r="C43" s="143"/>
      <c r="D43" s="117"/>
      <c r="E43" s="117"/>
      <c r="F43" s="117"/>
      <c r="G43" s="187">
        <f t="shared" si="2"/>
        <v>0</v>
      </c>
    </row>
    <row r="44" spans="2:9" s="118" customFormat="1" x14ac:dyDescent="0.25">
      <c r="B44" s="126"/>
      <c r="C44" s="143"/>
      <c r="D44" s="117"/>
      <c r="E44" s="117"/>
      <c r="F44" s="117"/>
      <c r="G44" s="187">
        <f t="shared" si="2"/>
        <v>0</v>
      </c>
    </row>
    <row r="45" spans="2:9" s="118" customFormat="1" ht="12.75" customHeight="1" x14ac:dyDescent="0.25">
      <c r="B45" s="122"/>
      <c r="C45" s="147"/>
      <c r="D45" s="123"/>
      <c r="E45" s="123"/>
      <c r="F45" s="123"/>
      <c r="G45" s="198">
        <f t="shared" si="2"/>
        <v>0</v>
      </c>
    </row>
    <row r="46" spans="2:9" ht="13.5" customHeight="1" x14ac:dyDescent="0.25">
      <c r="B46" s="64"/>
      <c r="C46" s="148"/>
      <c r="D46" s="108"/>
      <c r="E46" s="108"/>
      <c r="F46" s="108"/>
      <c r="G46" s="109">
        <f t="shared" si="2"/>
        <v>0</v>
      </c>
    </row>
    <row r="47" spans="2:9" ht="13.5" customHeight="1" x14ac:dyDescent="0.25">
      <c r="B47" s="63"/>
      <c r="C47" s="149"/>
      <c r="D47" s="2"/>
      <c r="E47" s="2"/>
      <c r="F47" s="2"/>
      <c r="G47" s="106">
        <f t="shared" si="2"/>
        <v>0</v>
      </c>
    </row>
    <row r="48" spans="2:9" x14ac:dyDescent="0.25">
      <c r="B48" s="63"/>
      <c r="C48" s="149"/>
      <c r="D48" s="2"/>
      <c r="E48" s="2"/>
      <c r="F48" s="2"/>
      <c r="G48" s="106">
        <f t="shared" si="2"/>
        <v>0</v>
      </c>
    </row>
    <row r="49" spans="2:9" x14ac:dyDescent="0.25">
      <c r="B49" s="63"/>
      <c r="C49" s="149"/>
      <c r="D49" s="2"/>
      <c r="E49" s="2"/>
      <c r="F49" s="2"/>
      <c r="G49" s="106">
        <f t="shared" si="2"/>
        <v>0</v>
      </c>
    </row>
    <row r="50" spans="2:9" ht="13.8" thickBot="1" x14ac:dyDescent="0.3">
      <c r="B50" s="46"/>
      <c r="C50" s="150"/>
      <c r="D50" s="67"/>
      <c r="E50" s="67"/>
      <c r="F50" s="67"/>
      <c r="G50" s="105"/>
      <c r="I50" s="6"/>
    </row>
    <row r="51" spans="2:9" x14ac:dyDescent="0.25">
      <c r="B51" s="69"/>
      <c r="C51" s="151"/>
      <c r="D51" s="62"/>
      <c r="E51" s="62"/>
      <c r="F51" s="62"/>
      <c r="G51" s="70"/>
      <c r="H51" s="62"/>
    </row>
    <row r="52" spans="2:9" x14ac:dyDescent="0.25">
      <c r="B52" s="69"/>
      <c r="C52" s="151"/>
      <c r="D52" s="62"/>
      <c r="E52" s="62"/>
      <c r="F52" s="62"/>
      <c r="G52" s="62"/>
    </row>
    <row r="53" spans="2:9" ht="17.25" customHeight="1" x14ac:dyDescent="0.25">
      <c r="B53" s="14"/>
    </row>
    <row r="54" spans="2:9" s="118" customFormat="1" ht="32.25" customHeight="1" x14ac:dyDescent="0.35">
      <c r="B54" s="475" t="s">
        <v>134</v>
      </c>
      <c r="C54" s="476"/>
      <c r="D54" s="476"/>
      <c r="E54" s="476"/>
      <c r="F54" s="476"/>
      <c r="G54" s="476"/>
    </row>
    <row r="55" spans="2:9" s="118" customFormat="1" ht="13.8" thickBot="1" x14ac:dyDescent="0.3">
      <c r="B55" s="115"/>
      <c r="C55" s="152"/>
    </row>
    <row r="56" spans="2:9" s="118" customFormat="1" ht="26.4" x14ac:dyDescent="0.25">
      <c r="B56" s="127"/>
      <c r="C56" s="153" t="s">
        <v>126</v>
      </c>
      <c r="D56" s="128" t="s">
        <v>127</v>
      </c>
      <c r="E56" s="128" t="s">
        <v>101</v>
      </c>
      <c r="F56" s="129" t="s">
        <v>102</v>
      </c>
      <c r="G56" s="130" t="s">
        <v>128</v>
      </c>
    </row>
    <row r="57" spans="2:9" s="164" customFormat="1" ht="26.4" x14ac:dyDescent="0.25">
      <c r="B57" s="116" t="s">
        <v>135</v>
      </c>
      <c r="C57" s="143"/>
      <c r="D57" s="135"/>
      <c r="E57" s="135"/>
      <c r="F57" s="135"/>
      <c r="G57" s="218">
        <f t="shared" ref="G57:G62" si="3">ROUND(C57*D57*E57*F57,2)</f>
        <v>0</v>
      </c>
    </row>
    <row r="58" spans="2:9" s="164" customFormat="1" ht="26.4" hidden="1" x14ac:dyDescent="0.25">
      <c r="B58" s="116" t="s">
        <v>135</v>
      </c>
      <c r="C58" s="143"/>
      <c r="D58" s="135"/>
      <c r="E58" s="135"/>
      <c r="F58" s="135"/>
      <c r="G58" s="218">
        <f t="shared" si="3"/>
        <v>0</v>
      </c>
    </row>
    <row r="59" spans="2:9" s="164" customFormat="1" x14ac:dyDescent="0.25">
      <c r="B59" s="116" t="s">
        <v>136</v>
      </c>
      <c r="C59" s="143"/>
      <c r="D59" s="135"/>
      <c r="E59" s="135"/>
      <c r="F59" s="135"/>
      <c r="G59" s="219">
        <f>ROUND(C59*D59*E59*F59,2)</f>
        <v>0</v>
      </c>
      <c r="H59" s="199"/>
      <c r="I59" s="199"/>
    </row>
    <row r="60" spans="2:9" s="164" customFormat="1" x14ac:dyDescent="0.25">
      <c r="B60" s="116" t="s">
        <v>179</v>
      </c>
      <c r="C60" s="143"/>
      <c r="D60" s="135"/>
      <c r="E60" s="135"/>
      <c r="F60" s="135"/>
      <c r="G60" s="218">
        <f t="shared" si="3"/>
        <v>0</v>
      </c>
    </row>
    <row r="61" spans="2:9" s="164" customFormat="1" hidden="1" x14ac:dyDescent="0.25">
      <c r="B61" s="116" t="s">
        <v>179</v>
      </c>
      <c r="C61" s="143"/>
      <c r="D61" s="135"/>
      <c r="E61" s="135">
        <v>12</v>
      </c>
      <c r="F61" s="135">
        <v>1</v>
      </c>
      <c r="G61" s="218">
        <f t="shared" si="3"/>
        <v>0</v>
      </c>
    </row>
    <row r="62" spans="2:9" s="164" customFormat="1" hidden="1" x14ac:dyDescent="0.25">
      <c r="B62" s="116" t="s">
        <v>179</v>
      </c>
      <c r="C62" s="143"/>
      <c r="D62" s="135"/>
      <c r="E62" s="135">
        <v>12</v>
      </c>
      <c r="F62" s="135">
        <v>1</v>
      </c>
      <c r="G62" s="218">
        <f t="shared" si="3"/>
        <v>0</v>
      </c>
    </row>
    <row r="63" spans="2:9" s="118" customFormat="1" x14ac:dyDescent="0.25">
      <c r="B63" s="116" t="s">
        <v>137</v>
      </c>
      <c r="C63" s="143"/>
      <c r="D63" s="117"/>
      <c r="E63" s="117"/>
      <c r="F63" s="117"/>
      <c r="G63" s="220">
        <f>SUM(G57:G62)</f>
        <v>0</v>
      </c>
    </row>
    <row r="64" spans="2:9" s="118" customFormat="1" ht="27" customHeight="1" thickBot="1" x14ac:dyDescent="0.3">
      <c r="B64" s="131" t="s">
        <v>138</v>
      </c>
      <c r="C64" s="154"/>
      <c r="D64" s="132"/>
      <c r="E64" s="132"/>
      <c r="F64" s="132"/>
      <c r="G64" s="133">
        <f>ROUND(C64*D64*E64*F64,2)</f>
        <v>0</v>
      </c>
    </row>
    <row r="65" spans="2:5" s="118" customFormat="1" x14ac:dyDescent="0.25">
      <c r="B65" s="115"/>
      <c r="C65" s="152"/>
    </row>
    <row r="66" spans="2:5" x14ac:dyDescent="0.25">
      <c r="B66" s="14"/>
    </row>
    <row r="67" spans="2:5" x14ac:dyDescent="0.25">
      <c r="B67" s="14"/>
    </row>
    <row r="69" spans="2:5" ht="18" x14ac:dyDescent="0.35">
      <c r="B69" s="75" t="s">
        <v>139</v>
      </c>
      <c r="C69" s="155"/>
      <c r="D69" s="76"/>
      <c r="E69" s="77"/>
    </row>
    <row r="70" spans="2:5" ht="41.4" x14ac:dyDescent="0.25">
      <c r="B70" s="78" t="s">
        <v>21</v>
      </c>
      <c r="C70" s="156" t="s">
        <v>127</v>
      </c>
      <c r="D70" s="79" t="s">
        <v>126</v>
      </c>
      <c r="E70" s="78" t="s">
        <v>140</v>
      </c>
    </row>
    <row r="71" spans="2:5" ht="13.8" x14ac:dyDescent="0.25">
      <c r="B71" s="80" t="s">
        <v>141</v>
      </c>
      <c r="C71" s="157"/>
      <c r="D71" s="181"/>
      <c r="E71" s="149">
        <f t="shared" ref="E71:E78" si="4">C71*D71</f>
        <v>0</v>
      </c>
    </row>
    <row r="72" spans="2:5" ht="13.8" x14ac:dyDescent="0.25">
      <c r="B72" s="81" t="s">
        <v>327</v>
      </c>
      <c r="C72" s="157"/>
      <c r="D72" s="81">
        <f>18.66</f>
        <v>18.66</v>
      </c>
      <c r="E72" s="149">
        <f t="shared" si="4"/>
        <v>0</v>
      </c>
    </row>
    <row r="73" spans="2:5" ht="13.8" x14ac:dyDescent="0.25">
      <c r="B73" s="81" t="s">
        <v>328</v>
      </c>
      <c r="C73" s="157"/>
      <c r="D73" s="81">
        <f>23.33</f>
        <v>23.33</v>
      </c>
      <c r="E73" s="149">
        <f t="shared" si="4"/>
        <v>0</v>
      </c>
    </row>
    <row r="74" spans="2:5" ht="13.8" hidden="1" x14ac:dyDescent="0.25">
      <c r="B74" s="81"/>
      <c r="C74" s="157"/>
      <c r="D74" s="81"/>
      <c r="E74" s="149">
        <f t="shared" si="4"/>
        <v>0</v>
      </c>
    </row>
    <row r="75" spans="2:5" ht="13.8" hidden="1" x14ac:dyDescent="0.25">
      <c r="B75" s="81"/>
      <c r="C75" s="157"/>
      <c r="D75" s="81"/>
      <c r="E75" s="149">
        <f t="shared" si="4"/>
        <v>0</v>
      </c>
    </row>
    <row r="76" spans="2:5" ht="13.8" hidden="1" x14ac:dyDescent="0.25">
      <c r="B76" s="81"/>
      <c r="C76" s="157"/>
      <c r="D76" s="81"/>
      <c r="E76" s="149">
        <f t="shared" si="4"/>
        <v>0</v>
      </c>
    </row>
    <row r="77" spans="2:5" ht="13.8" hidden="1" x14ac:dyDescent="0.25">
      <c r="B77" s="81"/>
      <c r="C77" s="157"/>
      <c r="D77" s="81"/>
      <c r="E77" s="149">
        <f t="shared" si="4"/>
        <v>0</v>
      </c>
    </row>
    <row r="78" spans="2:5" ht="13.8" hidden="1" x14ac:dyDescent="0.25">
      <c r="B78" s="81"/>
      <c r="C78" s="157"/>
      <c r="D78" s="81"/>
      <c r="E78" s="149">
        <f t="shared" si="4"/>
        <v>0</v>
      </c>
    </row>
    <row r="79" spans="2:5" ht="13.8" x14ac:dyDescent="0.25">
      <c r="B79" s="82" t="s">
        <v>109</v>
      </c>
      <c r="C79" s="158"/>
      <c r="D79" s="82"/>
      <c r="E79" s="149">
        <f>ROUND(SUM(E71:E78),2)</f>
        <v>0</v>
      </c>
    </row>
    <row r="80" spans="2:5" ht="13.8" x14ac:dyDescent="0.25">
      <c r="B80" s="83"/>
      <c r="C80" s="159"/>
      <c r="D80" s="83"/>
      <c r="E80" s="62"/>
    </row>
    <row r="81" spans="2:10" ht="13.8" x14ac:dyDescent="0.25">
      <c r="B81" s="83"/>
      <c r="C81" s="159"/>
      <c r="D81" s="83"/>
      <c r="E81" s="62"/>
    </row>
    <row r="82" spans="2:10" ht="18" x14ac:dyDescent="0.35">
      <c r="B82" s="477" t="s">
        <v>142</v>
      </c>
      <c r="C82" s="478"/>
      <c r="D82" s="478"/>
      <c r="E82" s="478"/>
      <c r="F82" s="478"/>
      <c r="G82" s="478"/>
    </row>
    <row r="83" spans="2:10" ht="13.8" thickBot="1" x14ac:dyDescent="0.3"/>
    <row r="84" spans="2:10" ht="26.4" x14ac:dyDescent="0.25">
      <c r="B84" s="71"/>
      <c r="C84" s="160" t="s">
        <v>126</v>
      </c>
      <c r="D84" s="72" t="s">
        <v>127</v>
      </c>
      <c r="E84" s="72" t="s">
        <v>101</v>
      </c>
      <c r="F84" s="27" t="s">
        <v>102</v>
      </c>
      <c r="G84" s="73" t="s">
        <v>128</v>
      </c>
    </row>
    <row r="85" spans="2:10" x14ac:dyDescent="0.25">
      <c r="B85" s="107" t="s">
        <v>195</v>
      </c>
      <c r="C85" s="149"/>
      <c r="D85" s="2"/>
      <c r="E85" s="2"/>
      <c r="F85" s="2"/>
      <c r="G85" s="165">
        <f>SUM(G86:G89)</f>
        <v>0</v>
      </c>
      <c r="H85" s="1" t="s">
        <v>130</v>
      </c>
    </row>
    <row r="86" spans="2:10" x14ac:dyDescent="0.25">
      <c r="B86" s="30" t="s">
        <v>196</v>
      </c>
      <c r="C86" s="149"/>
      <c r="D86" s="2"/>
      <c r="E86" s="2"/>
      <c r="F86" s="2"/>
      <c r="G86" s="166">
        <f t="shared" ref="G86:G101" si="5">ROUND(C86*D86*E86*F86,2)</f>
        <v>0</v>
      </c>
    </row>
    <row r="87" spans="2:10" x14ac:dyDescent="0.25">
      <c r="B87" s="30" t="s">
        <v>197</v>
      </c>
      <c r="C87" s="149"/>
      <c r="D87" s="2"/>
      <c r="E87" s="2"/>
      <c r="F87" s="2"/>
      <c r="G87" s="166">
        <f t="shared" si="5"/>
        <v>0</v>
      </c>
      <c r="H87" s="1" t="s">
        <v>130</v>
      </c>
    </row>
    <row r="88" spans="2:10" x14ac:dyDescent="0.25">
      <c r="B88" s="30" t="s">
        <v>198</v>
      </c>
      <c r="C88" s="149"/>
      <c r="D88" s="2"/>
      <c r="E88" s="2"/>
      <c r="F88" s="2"/>
      <c r="G88" s="166">
        <f t="shared" si="5"/>
        <v>0</v>
      </c>
    </row>
    <row r="89" spans="2:10" x14ac:dyDescent="0.25">
      <c r="B89" s="30" t="s">
        <v>199</v>
      </c>
      <c r="C89" s="149"/>
      <c r="D89" s="2"/>
      <c r="E89" s="2"/>
      <c r="F89" s="2"/>
      <c r="G89" s="166">
        <f>ROUND(C89*D89*E89*F89,2)</f>
        <v>0</v>
      </c>
      <c r="H89" s="1" t="s">
        <v>130</v>
      </c>
    </row>
    <row r="90" spans="2:10" x14ac:dyDescent="0.25">
      <c r="B90" s="30"/>
      <c r="C90" s="149"/>
      <c r="D90" s="2"/>
      <c r="E90" s="2"/>
      <c r="F90" s="2"/>
      <c r="G90" s="166"/>
    </row>
    <row r="91" spans="2:10" x14ac:dyDescent="0.25">
      <c r="B91" s="137" t="s">
        <v>200</v>
      </c>
      <c r="C91" s="161"/>
      <c r="D91" s="138"/>
      <c r="E91" s="138"/>
      <c r="F91" s="138"/>
      <c r="G91" s="167">
        <f>ROUND(C91*D91*E91*F91,2)</f>
        <v>0</v>
      </c>
      <c r="H91" s="1" t="s">
        <v>130</v>
      </c>
    </row>
    <row r="92" spans="2:10" ht="12.75" customHeight="1" x14ac:dyDescent="0.25">
      <c r="B92" s="137" t="s">
        <v>143</v>
      </c>
      <c r="C92" s="161"/>
      <c r="D92" s="138"/>
      <c r="E92" s="138"/>
      <c r="F92" s="138"/>
      <c r="G92" s="167">
        <f t="shared" si="5"/>
        <v>0</v>
      </c>
      <c r="H92" s="1" t="s">
        <v>130</v>
      </c>
      <c r="J92" s="10"/>
    </row>
    <row r="93" spans="2:10" x14ac:dyDescent="0.25">
      <c r="B93" s="137"/>
      <c r="C93" s="161"/>
      <c r="D93" s="138"/>
      <c r="E93" s="138"/>
      <c r="F93" s="138"/>
      <c r="G93" s="167">
        <f t="shared" si="5"/>
        <v>0</v>
      </c>
    </row>
    <row r="94" spans="2:10" x14ac:dyDescent="0.25">
      <c r="B94" s="137" t="s">
        <v>201</v>
      </c>
      <c r="C94" s="161"/>
      <c r="D94" s="138"/>
      <c r="E94" s="138"/>
      <c r="F94" s="138"/>
      <c r="G94" s="167">
        <f t="shared" si="5"/>
        <v>0</v>
      </c>
    </row>
    <row r="95" spans="2:10" x14ac:dyDescent="0.25">
      <c r="B95" s="137" t="s">
        <v>202</v>
      </c>
      <c r="C95" s="161"/>
      <c r="D95" s="138"/>
      <c r="E95" s="138"/>
      <c r="F95" s="138"/>
      <c r="G95" s="167">
        <f t="shared" si="5"/>
        <v>0</v>
      </c>
    </row>
    <row r="96" spans="2:10" x14ac:dyDescent="0.25">
      <c r="B96" s="137" t="s">
        <v>207</v>
      </c>
      <c r="C96" s="161"/>
      <c r="D96" s="138"/>
      <c r="E96" s="138"/>
      <c r="F96" s="138"/>
      <c r="G96" s="167">
        <f t="shared" si="5"/>
        <v>0</v>
      </c>
      <c r="H96" s="1" t="s">
        <v>130</v>
      </c>
    </row>
    <row r="97" spans="2:83" ht="12.75" customHeight="1" x14ac:dyDescent="0.25">
      <c r="B97" s="30"/>
      <c r="C97" s="149"/>
      <c r="D97" s="2"/>
      <c r="E97" s="2"/>
      <c r="F97" s="2"/>
      <c r="G97" s="166">
        <f t="shared" si="5"/>
        <v>0</v>
      </c>
      <c r="H97" s="1" t="s">
        <v>130</v>
      </c>
    </row>
    <row r="98" spans="2:83" ht="12.75" customHeight="1" x14ac:dyDescent="0.25">
      <c r="B98" s="240"/>
      <c r="C98" s="149"/>
      <c r="D98" s="2"/>
      <c r="E98" s="2"/>
      <c r="F98" s="2"/>
      <c r="G98" s="168">
        <f t="shared" si="5"/>
        <v>0</v>
      </c>
      <c r="H98" s="1" t="s">
        <v>130</v>
      </c>
    </row>
    <row r="99" spans="2:83" ht="12.75" customHeight="1" x14ac:dyDescent="0.25">
      <c r="B99" s="58"/>
      <c r="C99" s="162"/>
      <c r="D99" s="65"/>
      <c r="E99" s="2"/>
      <c r="F99" s="65"/>
      <c r="G99" s="168">
        <f t="shared" si="5"/>
        <v>0</v>
      </c>
    </row>
    <row r="100" spans="2:83" ht="12.75" customHeight="1" x14ac:dyDescent="0.25">
      <c r="B100" s="58"/>
      <c r="C100" s="162"/>
      <c r="D100" s="65"/>
      <c r="E100" s="2"/>
      <c r="F100" s="65"/>
      <c r="G100" s="168">
        <f t="shared" si="5"/>
        <v>0</v>
      </c>
    </row>
    <row r="101" spans="2:83" x14ac:dyDescent="0.25">
      <c r="B101" s="58"/>
      <c r="C101" s="162"/>
      <c r="D101" s="65"/>
      <c r="E101" s="65"/>
      <c r="F101" s="65"/>
      <c r="G101" s="168">
        <f t="shared" si="5"/>
        <v>0</v>
      </c>
      <c r="H101" s="1" t="s">
        <v>130</v>
      </c>
    </row>
    <row r="102" spans="2:83" ht="13.8" thickBot="1" x14ac:dyDescent="0.3">
      <c r="B102" s="241" t="s">
        <v>233</v>
      </c>
      <c r="C102" s="239"/>
      <c r="D102" s="67"/>
      <c r="E102" s="67"/>
      <c r="F102" s="67"/>
      <c r="G102" s="169">
        <f>C102</f>
        <v>0</v>
      </c>
    </row>
    <row r="103" spans="2:83" x14ac:dyDescent="0.25">
      <c r="G103" s="139"/>
      <c r="I103" s="85"/>
    </row>
    <row r="105" spans="2:83" s="47" customFormat="1" x14ac:dyDescent="0.25">
      <c r="B105" s="11" t="s">
        <v>206</v>
      </c>
      <c r="C105" s="163"/>
      <c r="D105" s="102"/>
      <c r="E105" s="224"/>
      <c r="F105" s="56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</row>
    <row r="106" spans="2:83" s="47" customFormat="1" x14ac:dyDescent="0.25">
      <c r="C106" s="14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</row>
    <row r="107" spans="2:83" s="47" customFormat="1" x14ac:dyDescent="0.25">
      <c r="C107" s="14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</row>
    <row r="108" spans="2:83" s="47" customFormat="1" x14ac:dyDescent="0.25">
      <c r="B108" s="1" t="s">
        <v>180</v>
      </c>
      <c r="C108" s="163"/>
      <c r="D108" s="101"/>
      <c r="E108" s="224"/>
      <c r="F108" s="56" t="s">
        <v>123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</row>
    <row r="109" spans="2:83" s="47" customFormat="1" x14ac:dyDescent="0.25">
      <c r="C109" s="140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</row>
  </sheetData>
  <mergeCells count="6">
    <mergeCell ref="B54:G54"/>
    <mergeCell ref="B82:G82"/>
    <mergeCell ref="F1:G1"/>
    <mergeCell ref="B2:G2"/>
    <mergeCell ref="B28:B30"/>
    <mergeCell ref="B31:B34"/>
  </mergeCells>
  <pageMargins left="0" right="0" top="0.74803149606299213" bottom="0.74803149606299213" header="0.31496062992125984" footer="0.31496062992125984"/>
  <pageSetup paperSize="9" scale="89" orientation="portrait" r:id="rId1"/>
  <rowBreaks count="1" manualBreakCount="1">
    <brk id="5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9"/>
  <sheetViews>
    <sheetView workbookViewId="0">
      <selection activeCell="D38" sqref="D38"/>
    </sheetView>
  </sheetViews>
  <sheetFormatPr defaultColWidth="9.109375" defaultRowHeight="13.2" x14ac:dyDescent="0.25"/>
  <cols>
    <col min="1" max="1" width="23.44140625" style="1" customWidth="1"/>
    <col min="2" max="2" width="16.88671875" style="1" customWidth="1"/>
    <col min="3" max="3" width="12.88671875" style="1" customWidth="1"/>
    <col min="4" max="4" width="14.5546875" style="1" customWidth="1"/>
    <col min="5" max="5" width="13" style="1" customWidth="1"/>
    <col min="6" max="6" width="12" style="1" customWidth="1"/>
    <col min="7" max="16384" width="9.109375" style="1"/>
  </cols>
  <sheetData>
    <row r="1" spans="1:6" x14ac:dyDescent="0.25">
      <c r="E1" s="443" t="s">
        <v>144</v>
      </c>
      <c r="F1" s="443"/>
    </row>
    <row r="2" spans="1:6" ht="18" x14ac:dyDescent="0.35">
      <c r="A2" s="479" t="s">
        <v>145</v>
      </c>
      <c r="B2" s="479"/>
      <c r="C2" s="479"/>
      <c r="D2" s="479"/>
      <c r="E2" s="479"/>
      <c r="F2" s="479"/>
    </row>
    <row r="3" spans="1:6" s="62" customFormat="1" x14ac:dyDescent="0.25">
      <c r="A3" s="61"/>
      <c r="B3" s="61"/>
      <c r="C3" s="61"/>
      <c r="D3" s="61"/>
      <c r="E3" s="61"/>
      <c r="F3" s="61"/>
    </row>
    <row r="4" spans="1:6" ht="13.8" thickBot="1" x14ac:dyDescent="0.3">
      <c r="A4" s="61"/>
      <c r="B4" s="61"/>
      <c r="C4" s="61"/>
      <c r="D4" s="61"/>
      <c r="E4" s="61"/>
      <c r="F4" s="61"/>
    </row>
    <row r="5" spans="1:6" s="14" customFormat="1" ht="26.4" x14ac:dyDescent="0.25">
      <c r="A5" s="71"/>
      <c r="B5" s="72" t="s">
        <v>126</v>
      </c>
      <c r="C5" s="72" t="s">
        <v>127</v>
      </c>
      <c r="D5" s="72" t="s">
        <v>101</v>
      </c>
      <c r="E5" s="27" t="s">
        <v>102</v>
      </c>
      <c r="F5" s="73" t="s">
        <v>128</v>
      </c>
    </row>
    <row r="6" spans="1:6" x14ac:dyDescent="0.25">
      <c r="A6" s="86" t="s">
        <v>146</v>
      </c>
      <c r="B6" s="2"/>
      <c r="C6" s="2"/>
      <c r="D6" s="2"/>
      <c r="E6" s="2">
        <v>1</v>
      </c>
      <c r="F6" s="74">
        <f>ROUND(B6*C6*D6*E6,2)</f>
        <v>0</v>
      </c>
    </row>
    <row r="7" spans="1:6" x14ac:dyDescent="0.25">
      <c r="A7" s="86" t="s">
        <v>147</v>
      </c>
      <c r="B7" s="2"/>
      <c r="C7" s="2"/>
      <c r="D7" s="2"/>
      <c r="E7" s="2">
        <v>1</v>
      </c>
      <c r="F7" s="74">
        <f>ROUND(B7*C7*D7*E7,2)</f>
        <v>0</v>
      </c>
    </row>
    <row r="8" spans="1:6" ht="13.8" thickBot="1" x14ac:dyDescent="0.3">
      <c r="A8" s="66"/>
      <c r="B8" s="67"/>
      <c r="C8" s="67"/>
      <c r="D8" s="67"/>
      <c r="E8" s="67"/>
      <c r="F8" s="68"/>
    </row>
    <row r="9" spans="1:6" ht="32.25" customHeight="1" x14ac:dyDescent="0.35">
      <c r="A9" s="479" t="s">
        <v>149</v>
      </c>
      <c r="B9" s="483"/>
      <c r="C9" s="483"/>
      <c r="D9" s="483"/>
      <c r="E9" s="483"/>
      <c r="F9" s="483"/>
    </row>
    <row r="10" spans="1:6" ht="13.8" thickBot="1" x14ac:dyDescent="0.3">
      <c r="A10" s="14"/>
    </row>
    <row r="11" spans="1:6" ht="26.4" x14ac:dyDescent="0.25">
      <c r="A11" s="71"/>
      <c r="B11" s="72" t="s">
        <v>126</v>
      </c>
      <c r="C11" s="72" t="s">
        <v>127</v>
      </c>
      <c r="D11" s="72" t="s">
        <v>101</v>
      </c>
      <c r="E11" s="27" t="s">
        <v>102</v>
      </c>
      <c r="F11" s="73" t="s">
        <v>128</v>
      </c>
    </row>
    <row r="12" spans="1:6" x14ac:dyDescent="0.25">
      <c r="A12" s="86" t="s">
        <v>150</v>
      </c>
      <c r="B12" s="2"/>
      <c r="C12" s="2"/>
      <c r="D12" s="2"/>
      <c r="E12" s="2">
        <v>1</v>
      </c>
      <c r="F12" s="74">
        <f>ROUND(B12*C12*D12*E12,2)</f>
        <v>0</v>
      </c>
    </row>
    <row r="13" spans="1:6" x14ac:dyDescent="0.25">
      <c r="A13" s="86" t="s">
        <v>151</v>
      </c>
      <c r="B13" s="2"/>
      <c r="C13" s="2"/>
      <c r="D13" s="2"/>
      <c r="E13" s="2">
        <v>1</v>
      </c>
      <c r="F13" s="74">
        <f>ROUND(B13*C13*D13*E13,2)</f>
        <v>0</v>
      </c>
    </row>
    <row r="14" spans="1:6" x14ac:dyDescent="0.25">
      <c r="A14" s="86" t="s">
        <v>152</v>
      </c>
      <c r="B14" s="2"/>
      <c r="C14" s="2"/>
      <c r="D14" s="2"/>
      <c r="E14" s="2">
        <v>1</v>
      </c>
      <c r="F14" s="74">
        <f>ROUND(B14*C14*D14*E14,2)</f>
        <v>0</v>
      </c>
    </row>
    <row r="15" spans="1:6" ht="13.8" thickBot="1" x14ac:dyDescent="0.3">
      <c r="A15" s="46" t="s">
        <v>137</v>
      </c>
      <c r="B15" s="67"/>
      <c r="C15" s="67"/>
      <c r="D15" s="67"/>
      <c r="E15" s="67"/>
      <c r="F15" s="68">
        <f>F12+F13+F14</f>
        <v>0</v>
      </c>
    </row>
    <row r="16" spans="1:6" x14ac:dyDescent="0.25">
      <c r="A16" s="14"/>
    </row>
    <row r="17" spans="1:6" x14ac:dyDescent="0.25">
      <c r="A17" s="14"/>
    </row>
    <row r="18" spans="1:6" ht="37.5" customHeight="1" x14ac:dyDescent="0.35">
      <c r="A18" s="484" t="s">
        <v>153</v>
      </c>
      <c r="B18" s="485"/>
      <c r="C18" s="485"/>
      <c r="D18" s="485"/>
      <c r="E18" s="485"/>
      <c r="F18" s="486"/>
    </row>
    <row r="19" spans="1:6" x14ac:dyDescent="0.25">
      <c r="A19" s="87"/>
    </row>
    <row r="20" spans="1:6" ht="13.8" thickBot="1" x14ac:dyDescent="0.3">
      <c r="A20" s="87"/>
    </row>
    <row r="21" spans="1:6" ht="66" x14ac:dyDescent="0.25">
      <c r="A21" s="88"/>
      <c r="B21" s="72" t="s">
        <v>154</v>
      </c>
      <c r="C21" s="72" t="s">
        <v>155</v>
      </c>
      <c r="D21" s="72"/>
      <c r="E21" s="72"/>
      <c r="F21" s="73" t="s">
        <v>156</v>
      </c>
    </row>
    <row r="22" spans="1:6" x14ac:dyDescent="0.25">
      <c r="A22" s="86" t="s">
        <v>157</v>
      </c>
      <c r="B22" s="2"/>
      <c r="C22" s="2">
        <v>1</v>
      </c>
      <c r="D22" s="2"/>
      <c r="E22" s="2"/>
      <c r="F22" s="74">
        <f>ROUND(B22*C22,2)</f>
        <v>0</v>
      </c>
    </row>
    <row r="23" spans="1:6" ht="13.8" thickBot="1" x14ac:dyDescent="0.3">
      <c r="A23" s="89"/>
      <c r="B23" s="67"/>
      <c r="C23" s="67"/>
      <c r="D23" s="67"/>
      <c r="E23" s="67"/>
      <c r="F23" s="68">
        <f>ROUND(B23*C23*D23*E23,2)</f>
        <v>0</v>
      </c>
    </row>
    <row r="26" spans="1:6" ht="18" x14ac:dyDescent="0.35">
      <c r="A26" s="477" t="s">
        <v>158</v>
      </c>
      <c r="B26" s="478"/>
      <c r="C26" s="478"/>
      <c r="D26" s="478"/>
      <c r="E26" s="478"/>
      <c r="F26" s="478"/>
    </row>
    <row r="27" spans="1:6" ht="13.8" thickBot="1" x14ac:dyDescent="0.3"/>
    <row r="28" spans="1:6" ht="26.4" x14ac:dyDescent="0.25">
      <c r="A28" s="71"/>
      <c r="B28" s="72" t="s">
        <v>126</v>
      </c>
      <c r="C28" s="72" t="s">
        <v>127</v>
      </c>
      <c r="D28" s="72" t="s">
        <v>101</v>
      </c>
      <c r="E28" s="27" t="s">
        <v>102</v>
      </c>
      <c r="F28" s="73" t="s">
        <v>128</v>
      </c>
    </row>
    <row r="29" spans="1:6" x14ac:dyDescent="0.25">
      <c r="A29" s="30"/>
      <c r="B29" s="2"/>
      <c r="C29" s="2"/>
      <c r="D29" s="2"/>
      <c r="E29" s="2"/>
      <c r="F29" s="74">
        <f>ROUND(B29*C29*D29*E29,2)</f>
        <v>0</v>
      </c>
    </row>
    <row r="30" spans="1:6" x14ac:dyDescent="0.25">
      <c r="A30" s="30"/>
      <c r="B30" s="2"/>
      <c r="C30" s="2"/>
      <c r="D30" s="2"/>
      <c r="E30" s="2"/>
      <c r="F30" s="74">
        <f>ROUND(B30*C30*D30*E30,2)</f>
        <v>0</v>
      </c>
    </row>
    <row r="31" spans="1:6" ht="13.8" thickBot="1" x14ac:dyDescent="0.3">
      <c r="A31" s="46"/>
      <c r="B31" s="67"/>
      <c r="C31" s="67"/>
      <c r="D31" s="67"/>
      <c r="E31" s="67"/>
      <c r="F31" s="68">
        <f>ROUND(B31*C31*D31*E31,2)</f>
        <v>0</v>
      </c>
    </row>
    <row r="35" spans="1:82" s="47" customFormat="1" x14ac:dyDescent="0.25">
      <c r="A35" s="11" t="s">
        <v>206</v>
      </c>
      <c r="B35" s="101"/>
      <c r="C35" s="102"/>
      <c r="D35" s="224"/>
      <c r="E35" s="5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</row>
    <row r="36" spans="1:82" s="47" customFormat="1" x14ac:dyDescent="0.25"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</row>
    <row r="37" spans="1:82" s="47" customFormat="1" x14ac:dyDescent="0.25"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</row>
    <row r="38" spans="1:82" s="47" customFormat="1" x14ac:dyDescent="0.25">
      <c r="A38" s="1" t="s">
        <v>180</v>
      </c>
      <c r="B38" s="101"/>
      <c r="C38" s="101"/>
      <c r="D38" s="224"/>
      <c r="E38" s="5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</row>
    <row r="39" spans="1:82" s="47" customFormat="1" x14ac:dyDescent="0.25"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29"/>
  <sheetViews>
    <sheetView view="pageBreakPreview" zoomScaleSheetLayoutView="100" workbookViewId="0">
      <selection activeCell="H17" sqref="H17"/>
    </sheetView>
  </sheetViews>
  <sheetFormatPr defaultColWidth="9.109375" defaultRowHeight="13.2" x14ac:dyDescent="0.25"/>
  <cols>
    <col min="1" max="1" width="3.109375" style="1" customWidth="1"/>
    <col min="2" max="2" width="27.6640625" style="87" customWidth="1"/>
    <col min="3" max="3" width="10.88671875" style="87" customWidth="1"/>
    <col min="4" max="4" width="13.44140625" style="1" customWidth="1"/>
    <col min="5" max="5" width="13.5546875" style="1" customWidth="1"/>
    <col min="6" max="6" width="10.33203125" style="1" customWidth="1"/>
    <col min="7" max="7" width="15.44140625" style="1" customWidth="1"/>
    <col min="8" max="8" width="10.33203125" style="1" customWidth="1"/>
    <col min="9" max="9" width="13" style="1" customWidth="1"/>
    <col min="10" max="10" width="11.6640625" style="1" bestFit="1" customWidth="1"/>
    <col min="11" max="11" width="14.6640625" style="1" customWidth="1"/>
    <col min="12" max="12" width="15.88671875" style="1" customWidth="1"/>
    <col min="13" max="16384" width="9.109375" style="1"/>
  </cols>
  <sheetData>
    <row r="1" spans="2:12" x14ac:dyDescent="0.25">
      <c r="G1" s="55"/>
    </row>
    <row r="2" spans="2:12" ht="16.2" x14ac:dyDescent="0.3">
      <c r="B2" s="487" t="s">
        <v>162</v>
      </c>
      <c r="C2" s="487"/>
      <c r="D2" s="487"/>
      <c r="E2" s="487"/>
      <c r="F2" s="487"/>
      <c r="G2" s="487"/>
    </row>
    <row r="4" spans="2:12" ht="13.8" thickBot="1" x14ac:dyDescent="0.3"/>
    <row r="5" spans="2:12" s="14" customFormat="1" ht="84.75" customHeight="1" x14ac:dyDescent="0.25">
      <c r="B5" s="88"/>
      <c r="C5" s="179" t="s">
        <v>163</v>
      </c>
      <c r="D5" s="72" t="s">
        <v>155</v>
      </c>
      <c r="E5" s="72" t="s">
        <v>164</v>
      </c>
      <c r="F5" s="90" t="s">
        <v>102</v>
      </c>
      <c r="G5" s="72" t="s">
        <v>165</v>
      </c>
      <c r="H5" s="90" t="s">
        <v>214</v>
      </c>
      <c r="I5" s="73" t="s">
        <v>165</v>
      </c>
    </row>
    <row r="6" spans="2:12" x14ac:dyDescent="0.25">
      <c r="B6" s="200" t="s">
        <v>159</v>
      </c>
      <c r="C6" s="177" t="s">
        <v>166</v>
      </c>
      <c r="D6" s="134"/>
      <c r="E6" s="134"/>
      <c r="F6" s="91">
        <v>1</v>
      </c>
      <c r="G6" s="178">
        <f>ROUND(D6*E6*F6,2)</f>
        <v>0</v>
      </c>
      <c r="H6" s="91">
        <v>1</v>
      </c>
      <c r="I6" s="187">
        <f>ROUND(G6*H6,2)</f>
        <v>0</v>
      </c>
      <c r="J6" s="207"/>
      <c r="K6" s="208"/>
      <c r="L6" s="209"/>
    </row>
    <row r="7" spans="2:12" x14ac:dyDescent="0.25">
      <c r="B7" s="200" t="s">
        <v>159</v>
      </c>
      <c r="C7" s="177" t="s">
        <v>166</v>
      </c>
      <c r="D7" s="134"/>
      <c r="E7" s="134"/>
      <c r="F7" s="91">
        <v>1</v>
      </c>
      <c r="G7" s="178">
        <f>ROUND(D7*E7*F7,2)</f>
        <v>0</v>
      </c>
      <c r="H7" s="91">
        <v>1</v>
      </c>
      <c r="I7" s="180">
        <f>ROUND(G7*H7,2)</f>
        <v>0</v>
      </c>
      <c r="J7" s="70"/>
      <c r="K7" s="208"/>
      <c r="L7" s="209"/>
    </row>
    <row r="8" spans="2:12" ht="13.5" customHeight="1" x14ac:dyDescent="0.25">
      <c r="B8" s="200" t="s">
        <v>159</v>
      </c>
      <c r="C8" s="177" t="s">
        <v>166</v>
      </c>
      <c r="D8" s="134"/>
      <c r="E8" s="134"/>
      <c r="F8" s="91">
        <v>1</v>
      </c>
      <c r="G8" s="178">
        <f t="shared" ref="G8:G9" si="0">ROUND(D8*E8*F8,2)</f>
        <v>0</v>
      </c>
      <c r="H8" s="91">
        <v>1</v>
      </c>
      <c r="I8" s="180">
        <f t="shared" ref="I8:I19" si="1">ROUND(G8*H8,2)</f>
        <v>0</v>
      </c>
      <c r="J8" s="70"/>
      <c r="K8" s="208"/>
      <c r="L8" s="209"/>
    </row>
    <row r="9" spans="2:12" x14ac:dyDescent="0.25">
      <c r="B9" s="200" t="s">
        <v>160</v>
      </c>
      <c r="C9" s="177" t="s">
        <v>166</v>
      </c>
      <c r="D9" s="226"/>
      <c r="E9" s="134"/>
      <c r="F9" s="91">
        <v>1</v>
      </c>
      <c r="G9" s="178">
        <f t="shared" si="0"/>
        <v>0</v>
      </c>
      <c r="H9" s="91">
        <v>1</v>
      </c>
      <c r="I9" s="180">
        <f t="shared" si="1"/>
        <v>0</v>
      </c>
      <c r="J9" s="70"/>
      <c r="K9" s="208"/>
      <c r="L9" s="209"/>
    </row>
    <row r="10" spans="2:12" x14ac:dyDescent="0.25">
      <c r="B10" s="200" t="s">
        <v>160</v>
      </c>
      <c r="C10" s="177" t="s">
        <v>166</v>
      </c>
      <c r="D10" s="226"/>
      <c r="E10" s="134"/>
      <c r="F10" s="91">
        <v>1</v>
      </c>
      <c r="G10" s="178">
        <f>D10*E10*F10</f>
        <v>0</v>
      </c>
      <c r="H10" s="91">
        <v>1</v>
      </c>
      <c r="I10" s="180">
        <f t="shared" si="1"/>
        <v>0</v>
      </c>
      <c r="J10" s="70"/>
      <c r="K10" s="208"/>
      <c r="L10" s="209"/>
    </row>
    <row r="11" spans="2:12" ht="12.75" customHeight="1" x14ac:dyDescent="0.25">
      <c r="B11" s="200" t="s">
        <v>160</v>
      </c>
      <c r="C11" s="177" t="s">
        <v>166</v>
      </c>
      <c r="D11" s="134"/>
      <c r="E11" s="134"/>
      <c r="F11" s="91">
        <v>1</v>
      </c>
      <c r="G11" s="186">
        <f>ROUND(D11*E11*F11,2)</f>
        <v>0</v>
      </c>
      <c r="H11" s="91">
        <v>1</v>
      </c>
      <c r="I11" s="180">
        <f>ROUND(G11*H11,2)</f>
        <v>0</v>
      </c>
      <c r="J11" s="70"/>
      <c r="K11" s="208"/>
      <c r="L11" s="209"/>
    </row>
    <row r="12" spans="2:12" s="204" customFormat="1" x14ac:dyDescent="0.25">
      <c r="B12" s="185" t="s">
        <v>167</v>
      </c>
      <c r="C12" s="201" t="s">
        <v>166</v>
      </c>
      <c r="D12" s="226"/>
      <c r="E12" s="134"/>
      <c r="F12" s="203">
        <v>1</v>
      </c>
      <c r="G12" s="186">
        <f>ROUND(D12*E12,2)</f>
        <v>0</v>
      </c>
      <c r="H12" s="203">
        <v>1</v>
      </c>
      <c r="I12" s="180">
        <f t="shared" si="1"/>
        <v>0</v>
      </c>
      <c r="J12" s="70"/>
      <c r="K12" s="208"/>
      <c r="L12" s="209"/>
    </row>
    <row r="13" spans="2:12" s="204" customFormat="1" ht="12.75" customHeight="1" x14ac:dyDescent="0.25">
      <c r="B13" s="185" t="s">
        <v>167</v>
      </c>
      <c r="C13" s="201" t="s">
        <v>166</v>
      </c>
      <c r="D13" s="226"/>
      <c r="E13" s="134"/>
      <c r="F13" s="203">
        <v>1</v>
      </c>
      <c r="G13" s="186">
        <f>ROUND(D13*E13*F13,2)</f>
        <v>0</v>
      </c>
      <c r="H13" s="203">
        <v>1</v>
      </c>
      <c r="I13" s="180">
        <f>ROUND(G13*H13,2)</f>
        <v>0</v>
      </c>
      <c r="J13" s="70"/>
      <c r="K13" s="208"/>
      <c r="L13" s="209"/>
    </row>
    <row r="14" spans="2:12" s="204" customFormat="1" ht="28.5" customHeight="1" x14ac:dyDescent="0.25">
      <c r="B14" s="200" t="s">
        <v>208</v>
      </c>
      <c r="C14" s="201" t="s">
        <v>168</v>
      </c>
      <c r="D14" s="226"/>
      <c r="E14" s="134"/>
      <c r="F14" s="203">
        <v>1</v>
      </c>
      <c r="G14" s="186">
        <f>D14*E14*F14</f>
        <v>0</v>
      </c>
      <c r="H14" s="203">
        <v>1</v>
      </c>
      <c r="I14" s="180">
        <f>ROUND(G14*H14,2)</f>
        <v>0</v>
      </c>
      <c r="J14" s="207"/>
      <c r="K14" s="208"/>
      <c r="L14" s="209"/>
    </row>
    <row r="15" spans="2:12" s="204" customFormat="1" ht="26.4" x14ac:dyDescent="0.25">
      <c r="B15" s="200" t="s">
        <v>208</v>
      </c>
      <c r="C15" s="201" t="s">
        <v>168</v>
      </c>
      <c r="D15" s="189"/>
      <c r="E15" s="134"/>
      <c r="F15" s="203">
        <v>1</v>
      </c>
      <c r="G15" s="186">
        <f>D15*E15*F15</f>
        <v>0</v>
      </c>
      <c r="H15" s="203">
        <v>1</v>
      </c>
      <c r="I15" s="180">
        <f>ROUND(G15*H15,2)</f>
        <v>0</v>
      </c>
      <c r="J15" s="70"/>
      <c r="K15" s="208"/>
      <c r="L15" s="209"/>
    </row>
    <row r="16" spans="2:12" s="204" customFormat="1" x14ac:dyDescent="0.25">
      <c r="B16" s="185" t="s">
        <v>161</v>
      </c>
      <c r="C16" s="205" t="s">
        <v>168</v>
      </c>
      <c r="D16" s="189"/>
      <c r="E16" s="134"/>
      <c r="F16" s="203">
        <v>1</v>
      </c>
      <c r="G16" s="186">
        <f t="shared" ref="G16:G21" si="2">ROUND(D16*E16*F16,2)</f>
        <v>0</v>
      </c>
      <c r="H16" s="203">
        <v>1</v>
      </c>
      <c r="I16" s="180">
        <f t="shared" si="1"/>
        <v>0</v>
      </c>
      <c r="J16" s="70"/>
      <c r="K16" s="208"/>
      <c r="L16" s="209"/>
    </row>
    <row r="17" spans="2:82" s="204" customFormat="1" x14ac:dyDescent="0.25">
      <c r="B17" s="185" t="s">
        <v>161</v>
      </c>
      <c r="C17" s="205" t="s">
        <v>168</v>
      </c>
      <c r="D17" s="189"/>
      <c r="E17" s="134"/>
      <c r="F17" s="203">
        <v>1</v>
      </c>
      <c r="G17" s="186">
        <f t="shared" si="2"/>
        <v>0</v>
      </c>
      <c r="H17" s="203">
        <v>1</v>
      </c>
      <c r="I17" s="180">
        <f>ROUND(G17*H17,2)</f>
        <v>0</v>
      </c>
      <c r="J17" s="70"/>
      <c r="K17" s="208"/>
      <c r="L17" s="209"/>
    </row>
    <row r="18" spans="2:82" s="204" customFormat="1" x14ac:dyDescent="0.25">
      <c r="B18" s="185" t="s">
        <v>161</v>
      </c>
      <c r="C18" s="205" t="s">
        <v>168</v>
      </c>
      <c r="D18" s="189"/>
      <c r="E18" s="134"/>
      <c r="F18" s="203">
        <v>1</v>
      </c>
      <c r="G18" s="186">
        <f t="shared" si="2"/>
        <v>0</v>
      </c>
      <c r="H18" s="203">
        <v>1</v>
      </c>
      <c r="I18" s="180">
        <f>ROUND(G18*H18,2)</f>
        <v>0</v>
      </c>
      <c r="J18" s="70"/>
      <c r="K18" s="208"/>
      <c r="L18" s="209"/>
    </row>
    <row r="19" spans="2:82" s="204" customFormat="1" x14ac:dyDescent="0.25">
      <c r="B19" s="200" t="s">
        <v>213</v>
      </c>
      <c r="C19" s="205" t="s">
        <v>169</v>
      </c>
      <c r="D19" s="227"/>
      <c r="E19" s="134"/>
      <c r="F19" s="203">
        <v>1</v>
      </c>
      <c r="G19" s="186">
        <f t="shared" si="2"/>
        <v>0</v>
      </c>
      <c r="H19" s="203">
        <v>1</v>
      </c>
      <c r="I19" s="180">
        <f t="shared" si="1"/>
        <v>0</v>
      </c>
      <c r="J19" s="70"/>
      <c r="K19" s="208"/>
      <c r="L19" s="209"/>
    </row>
    <row r="20" spans="2:82" s="204" customFormat="1" x14ac:dyDescent="0.25">
      <c r="B20" s="200" t="s">
        <v>213</v>
      </c>
      <c r="C20" s="205" t="s">
        <v>169</v>
      </c>
      <c r="D20" s="206"/>
      <c r="E20" s="202"/>
      <c r="F20" s="203">
        <v>1</v>
      </c>
      <c r="G20" s="186">
        <f t="shared" si="2"/>
        <v>0</v>
      </c>
      <c r="H20" s="203">
        <v>1</v>
      </c>
      <c r="I20" s="180">
        <f>ROUND(G20*H20,2)</f>
        <v>0</v>
      </c>
      <c r="J20" s="70"/>
      <c r="K20" s="208"/>
      <c r="L20" s="209"/>
    </row>
    <row r="21" spans="2:82" s="204" customFormat="1" ht="13.8" thickBot="1" x14ac:dyDescent="0.3">
      <c r="B21" s="211" t="s">
        <v>213</v>
      </c>
      <c r="C21" s="212" t="s">
        <v>169</v>
      </c>
      <c r="D21" s="213"/>
      <c r="E21" s="214"/>
      <c r="F21" s="215">
        <v>1</v>
      </c>
      <c r="G21" s="216">
        <f t="shared" si="2"/>
        <v>0</v>
      </c>
      <c r="H21" s="215">
        <v>1</v>
      </c>
      <c r="I21" s="217">
        <f t="shared" ref="I21" si="3">ROUND(G21*H21,2)</f>
        <v>0</v>
      </c>
      <c r="J21" s="70"/>
      <c r="K21" s="208"/>
      <c r="L21" s="209"/>
    </row>
    <row r="22" spans="2:82" x14ac:dyDescent="0.25">
      <c r="D22" s="10"/>
      <c r="G22" s="10"/>
      <c r="I22" s="10"/>
      <c r="J22" s="70"/>
      <c r="K22" s="70"/>
      <c r="L22" s="70"/>
    </row>
    <row r="23" spans="2:82" x14ac:dyDescent="0.25">
      <c r="D23" s="10"/>
      <c r="G23" s="10"/>
      <c r="J23" s="70"/>
      <c r="K23" s="210"/>
      <c r="L23" s="210"/>
    </row>
    <row r="24" spans="2:82" x14ac:dyDescent="0.25">
      <c r="D24" s="10"/>
      <c r="I24" s="10"/>
      <c r="J24" s="10"/>
    </row>
    <row r="25" spans="2:82" s="47" customFormat="1" x14ac:dyDescent="0.25">
      <c r="B25" s="11" t="s">
        <v>206</v>
      </c>
      <c r="C25" s="101"/>
      <c r="D25" s="102"/>
      <c r="E25" s="224"/>
      <c r="F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</row>
    <row r="26" spans="2:82" s="47" customFormat="1" x14ac:dyDescent="0.25"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</row>
    <row r="27" spans="2:82" s="47" customFormat="1" x14ac:dyDescent="0.25"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</row>
    <row r="28" spans="2:82" s="47" customFormat="1" x14ac:dyDescent="0.25">
      <c r="B28" s="1" t="s">
        <v>180</v>
      </c>
      <c r="C28" s="101"/>
      <c r="D28" s="101"/>
      <c r="E28" s="224"/>
      <c r="F28" s="56"/>
      <c r="H28" s="49"/>
      <c r="I28" s="49"/>
      <c r="J28" s="49"/>
      <c r="K28" s="176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</row>
    <row r="29" spans="2:82" s="47" customFormat="1" x14ac:dyDescent="0.25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33"/>
  <sheetViews>
    <sheetView view="pageBreakPreview" zoomScaleSheetLayoutView="100" workbookViewId="0">
      <selection activeCell="F28" sqref="F28"/>
    </sheetView>
  </sheetViews>
  <sheetFormatPr defaultColWidth="9.109375" defaultRowHeight="13.2" x14ac:dyDescent="0.25"/>
  <cols>
    <col min="1" max="1" width="0.109375" style="1" customWidth="1"/>
    <col min="2" max="2" width="23" style="1" customWidth="1"/>
    <col min="3" max="3" width="15.6640625" style="1" customWidth="1"/>
    <col min="4" max="4" width="14.109375" style="1" customWidth="1"/>
    <col min="5" max="5" width="12.6640625" style="1" customWidth="1"/>
    <col min="6" max="6" width="15.44140625" style="1" customWidth="1"/>
    <col min="7" max="7" width="13.33203125" style="1" customWidth="1"/>
    <col min="8" max="16384" width="9.109375" style="1"/>
  </cols>
  <sheetData>
    <row r="1" spans="2:7" x14ac:dyDescent="0.25">
      <c r="F1" s="488" t="s">
        <v>170</v>
      </c>
      <c r="G1" s="488"/>
    </row>
    <row r="2" spans="2:7" ht="25.5" customHeight="1" x14ac:dyDescent="0.35">
      <c r="B2" s="477" t="s">
        <v>171</v>
      </c>
      <c r="C2" s="443"/>
      <c r="D2" s="443"/>
      <c r="E2" s="443"/>
    </row>
    <row r="3" spans="2:7" ht="18" x14ac:dyDescent="0.35">
      <c r="B3" s="84"/>
      <c r="C3" s="55"/>
      <c r="D3" s="55"/>
      <c r="E3" s="55"/>
    </row>
    <row r="4" spans="2:7" ht="18.600000000000001" thickBot="1" x14ac:dyDescent="0.4">
      <c r="B4" s="84"/>
      <c r="C4" s="55"/>
      <c r="D4" s="55"/>
      <c r="E4" s="55"/>
    </row>
    <row r="5" spans="2:7" s="94" customFormat="1" ht="48" customHeight="1" x14ac:dyDescent="0.25">
      <c r="B5" s="92"/>
      <c r="C5" s="27" t="s">
        <v>172</v>
      </c>
      <c r="D5" s="93" t="s">
        <v>173</v>
      </c>
      <c r="E5" s="27" t="s">
        <v>323</v>
      </c>
      <c r="F5" s="28" t="s">
        <v>171</v>
      </c>
    </row>
    <row r="6" spans="2:7" ht="13.8" x14ac:dyDescent="0.25">
      <c r="B6" s="95" t="s">
        <v>174</v>
      </c>
      <c r="C6" s="103"/>
      <c r="D6" s="96">
        <v>2.1999999999999999E-2</v>
      </c>
      <c r="E6" s="2"/>
      <c r="F6" s="97">
        <f>ROUND(C6*D6*E6/4*3,0)</f>
        <v>0</v>
      </c>
    </row>
    <row r="7" spans="2:7" ht="13.8" x14ac:dyDescent="0.25">
      <c r="B7" s="95"/>
      <c r="C7" s="103"/>
      <c r="D7" s="96"/>
      <c r="E7" s="2"/>
      <c r="F7" s="97"/>
    </row>
    <row r="8" spans="2:7" ht="13.8" x14ac:dyDescent="0.25">
      <c r="B8" s="95" t="s">
        <v>175</v>
      </c>
      <c r="C8" s="103"/>
      <c r="D8" s="96">
        <v>1.4999999999999999E-2</v>
      </c>
      <c r="E8" s="2"/>
      <c r="F8" s="97">
        <f>ROUND(C8*D8*E8/4*3,0)</f>
        <v>0</v>
      </c>
    </row>
    <row r="9" spans="2:7" ht="14.4" thickBot="1" x14ac:dyDescent="0.3">
      <c r="B9" s="295"/>
      <c r="C9" s="104"/>
      <c r="D9" s="296"/>
      <c r="E9" s="67"/>
      <c r="F9" s="105"/>
    </row>
    <row r="12" spans="2:7" hidden="1" x14ac:dyDescent="0.25"/>
    <row r="13" spans="2:7" s="228" customFormat="1" ht="16.2" hidden="1" x14ac:dyDescent="0.3">
      <c r="B13" s="489" t="s">
        <v>162</v>
      </c>
      <c r="C13" s="489"/>
      <c r="D13" s="489"/>
      <c r="E13" s="489"/>
      <c r="F13" s="489"/>
      <c r="G13" s="489"/>
    </row>
    <row r="14" spans="2:7" s="228" customFormat="1" hidden="1" x14ac:dyDescent="0.25"/>
    <row r="15" spans="2:7" s="228" customFormat="1" ht="13.8" hidden="1" thickBot="1" x14ac:dyDescent="0.3"/>
    <row r="16" spans="2:7" s="228" customFormat="1" ht="79.2" hidden="1" x14ac:dyDescent="0.25">
      <c r="B16" s="229"/>
      <c r="C16" s="230" t="s">
        <v>163</v>
      </c>
      <c r="D16" s="231" t="s">
        <v>155</v>
      </c>
      <c r="E16" s="231" t="s">
        <v>164</v>
      </c>
      <c r="F16" s="232" t="s">
        <v>215</v>
      </c>
      <c r="G16" s="233" t="s">
        <v>165</v>
      </c>
    </row>
    <row r="17" spans="2:83" s="228" customFormat="1" hidden="1" x14ac:dyDescent="0.25">
      <c r="B17" s="234" t="s">
        <v>161</v>
      </c>
      <c r="C17" s="235" t="s">
        <v>168</v>
      </c>
      <c r="D17" s="236">
        <f>прил.5!D16</f>
        <v>0</v>
      </c>
      <c r="E17" s="236">
        <f>прил.5!E16</f>
        <v>0</v>
      </c>
      <c r="F17" s="237">
        <v>0</v>
      </c>
      <c r="G17" s="238">
        <f>прил.5!G16-прил.5!I16</f>
        <v>0</v>
      </c>
    </row>
    <row r="18" spans="2:83" s="228" customFormat="1" hidden="1" x14ac:dyDescent="0.25">
      <c r="B18" s="234" t="s">
        <v>161</v>
      </c>
      <c r="C18" s="235" t="s">
        <v>168</v>
      </c>
      <c r="D18" s="236">
        <f>прил.5!D17</f>
        <v>0</v>
      </c>
      <c r="E18" s="236">
        <f>прил.5!E17</f>
        <v>0</v>
      </c>
      <c r="F18" s="237">
        <v>0</v>
      </c>
      <c r="G18" s="238">
        <f>прил.5!G17-прил.5!I17</f>
        <v>0</v>
      </c>
    </row>
    <row r="19" spans="2:83" s="228" customFormat="1" hidden="1" x14ac:dyDescent="0.25">
      <c r="B19" s="234" t="s">
        <v>161</v>
      </c>
      <c r="C19" s="235" t="s">
        <v>168</v>
      </c>
      <c r="D19" s="236">
        <f>прил.5!D18</f>
        <v>0</v>
      </c>
      <c r="E19" s="236">
        <f>прил.5!E18</f>
        <v>0</v>
      </c>
      <c r="F19" s="237">
        <v>0</v>
      </c>
      <c r="G19" s="238">
        <f>прил.5!G18-прил.5!I18</f>
        <v>0</v>
      </c>
    </row>
    <row r="20" spans="2:83" s="228" customFormat="1" hidden="1" x14ac:dyDescent="0.25">
      <c r="B20" s="234" t="str">
        <f>прил.5!B19</f>
        <v xml:space="preserve">электрическая энергия </v>
      </c>
      <c r="C20" s="235" t="s">
        <v>169</v>
      </c>
      <c r="D20" s="236">
        <f>прил.5!D19</f>
        <v>0</v>
      </c>
      <c r="E20" s="236">
        <f>прил.5!E19</f>
        <v>0</v>
      </c>
      <c r="F20" s="237">
        <v>0</v>
      </c>
      <c r="G20" s="238">
        <f>прил.5!G19-прил.5!I19</f>
        <v>0</v>
      </c>
    </row>
    <row r="21" spans="2:83" s="228" customFormat="1" hidden="1" x14ac:dyDescent="0.25">
      <c r="B21" s="234" t="str">
        <f>прил.5!B20</f>
        <v xml:space="preserve">электрическая энергия </v>
      </c>
      <c r="C21" s="235" t="s">
        <v>169</v>
      </c>
      <c r="D21" s="236">
        <f>прил.5!D20</f>
        <v>0</v>
      </c>
      <c r="E21" s="236">
        <f>прил.5!E20</f>
        <v>0</v>
      </c>
      <c r="F21" s="237">
        <v>0</v>
      </c>
      <c r="G21" s="238">
        <f>прил.5!G20-прил.5!I20</f>
        <v>0</v>
      </c>
    </row>
    <row r="22" spans="2:83" s="228" customFormat="1" hidden="1" x14ac:dyDescent="0.25">
      <c r="B22" s="234" t="e">
        <f>прил.5!#REF!</f>
        <v>#REF!</v>
      </c>
      <c r="C22" s="235" t="s">
        <v>169</v>
      </c>
      <c r="D22" s="236" t="e">
        <f>прил.5!#REF!</f>
        <v>#REF!</v>
      </c>
      <c r="E22" s="236" t="e">
        <f>прил.5!#REF!</f>
        <v>#REF!</v>
      </c>
      <c r="F22" s="237">
        <v>0.1</v>
      </c>
      <c r="G22" s="238" t="e">
        <f>прил.5!#REF!-прил.5!#REF!</f>
        <v>#REF!</v>
      </c>
    </row>
    <row r="23" spans="2:83" s="228" customFormat="1" hidden="1" x14ac:dyDescent="0.25">
      <c r="B23" s="234" t="e">
        <f>прил.5!#REF!</f>
        <v>#REF!</v>
      </c>
      <c r="C23" s="235" t="s">
        <v>169</v>
      </c>
      <c r="D23" s="236" t="e">
        <f>прил.5!#REF!</f>
        <v>#REF!</v>
      </c>
      <c r="E23" s="236" t="e">
        <f>прил.5!#REF!</f>
        <v>#REF!</v>
      </c>
      <c r="F23" s="237">
        <v>0.1</v>
      </c>
      <c r="G23" s="238" t="e">
        <f>прил.5!#REF!-прил.5!#REF!</f>
        <v>#REF!</v>
      </c>
    </row>
    <row r="24" spans="2:83" s="228" customFormat="1" hidden="1" x14ac:dyDescent="0.25">
      <c r="B24" s="234" t="str">
        <f>прил.5!B21</f>
        <v xml:space="preserve">электрическая энергия </v>
      </c>
      <c r="C24" s="235" t="s">
        <v>169</v>
      </c>
      <c r="D24" s="236">
        <f>прил.5!D21</f>
        <v>0</v>
      </c>
      <c r="E24" s="236">
        <f>прил.5!E21</f>
        <v>0</v>
      </c>
      <c r="F24" s="237">
        <v>0</v>
      </c>
      <c r="G24" s="238">
        <f>прил.5!G21-прил.5!I21</f>
        <v>0</v>
      </c>
    </row>
    <row r="29" spans="2:83" s="47" customFormat="1" x14ac:dyDescent="0.25">
      <c r="B29" s="11" t="s">
        <v>206</v>
      </c>
      <c r="C29" s="101"/>
      <c r="D29" s="102"/>
      <c r="E29" s="224"/>
      <c r="F29" s="5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2:83" s="47" customFormat="1" x14ac:dyDescent="0.25"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2:83" s="47" customFormat="1" x14ac:dyDescent="0.25"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2:83" s="47" customFormat="1" x14ac:dyDescent="0.25">
      <c r="B32" s="1" t="s">
        <v>180</v>
      </c>
      <c r="C32" s="101"/>
      <c r="D32" s="101"/>
      <c r="E32" s="224"/>
      <c r="F32" s="5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8:83" s="47" customFormat="1" x14ac:dyDescent="0.25"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</sheetData>
  <mergeCells count="3">
    <mergeCell ref="F1:G1"/>
    <mergeCell ref="B2:E2"/>
    <mergeCell ref="B13:G1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мун.зад.</vt:lpstr>
      <vt:lpstr>проверка 2024</vt:lpstr>
      <vt:lpstr>проверка 2025</vt:lpstr>
      <vt:lpstr>проверка 2026</vt:lpstr>
      <vt:lpstr>прил.1+2</vt:lpstr>
      <vt:lpstr>прил.3</vt:lpstr>
      <vt:lpstr>прил.4</vt:lpstr>
      <vt:lpstr>прил.5</vt:lpstr>
      <vt:lpstr>прил.6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buh2</cp:lastModifiedBy>
  <cp:lastPrinted>2023-12-21T11:30:48Z</cp:lastPrinted>
  <dcterms:created xsi:type="dcterms:W3CDTF">2015-12-22T12:42:46Z</dcterms:created>
  <dcterms:modified xsi:type="dcterms:W3CDTF">2024-01-09T15:41:17Z</dcterms:modified>
</cp:coreProperties>
</file>